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15150" windowHeight="6915" tabRatio="811" firstSheet="1" activeTab="6"/>
  </bookViews>
  <sheets>
    <sheet name="1 OPเขต4" sheetId="28" r:id="rId1"/>
    <sheet name="2 IP เขต4" sheetId="29" r:id="rId2"/>
    <sheet name="3 PP เขต4" sheetId="30" r:id="rId3"/>
    <sheet name="4 หักเงินเดือนเขต4" sheetId="31" r:id="rId4"/>
    <sheet name="4 หักเงินเดือนเขต4เฉพาะ อย" sheetId="52" r:id="rId5"/>
    <sheet name="5 ผลรวมเขต 4(ชุดร่าง)" sheetId="32" r:id="rId6"/>
    <sheet name="5 ผลรวมเขต 4(ชุดร่าง) อย" sheetId="51" r:id="rId7"/>
    <sheet name="รับเหมาจ่าย ถึงเมย. (pat)" sheetId="49" r:id="rId8"/>
    <sheet name="6 เงินhardshipและค่าตอบแทน" sheetId="40" r:id="rId9"/>
    <sheet name="(ร่าง1)Simulatเขต4" sheetId="34" state="hidden" r:id="rId10"/>
    <sheet name="ข้อมูลประชากร(56-58)" sheetId="48" r:id="rId11"/>
    <sheet name="(ร่าง2)Simulation" sheetId="36" state="hidden" r:id="rId12"/>
    <sheet name="ข้อมูลประกอบคำขอ1%" sheetId="39" r:id="rId13"/>
  </sheets>
  <externalReferences>
    <externalReference r:id="rId14"/>
  </externalReferences>
  <definedNames>
    <definedName name="Answer2CCRatio" localSheetId="4">#REF!</definedName>
    <definedName name="Answer2CCRatio" localSheetId="6">#REF!</definedName>
    <definedName name="Answer2CCRatio" localSheetId="7">#REF!</definedName>
    <definedName name="Answer2CCRatio">#REF!</definedName>
    <definedName name="_xlnm.Print_Titles" localSheetId="5">'5 ผลรวมเขต 4(ชุดร่าง)'!$3:$5</definedName>
    <definedName name="_xlnm.Print_Titles" localSheetId="6">'5 ผลรวมเขต 4(ชุดร่าง) อย'!$3:$5</definedName>
    <definedName name="SAPBEXsysID" hidden="1">"BWP"</definedName>
  </definedNames>
  <calcPr calcId="144525"/>
  <fileRecoveryPr autoRecover="0"/>
</workbook>
</file>

<file path=xl/calcChain.xml><?xml version="1.0" encoding="utf-8"?>
<calcChain xmlns="http://schemas.openxmlformats.org/spreadsheetml/2006/main">
  <c r="AA23" i="52" l="1"/>
  <c r="AA24" i="52"/>
  <c r="AA25" i="52"/>
  <c r="AA26" i="52"/>
  <c r="AA27" i="52"/>
  <c r="AA28" i="52"/>
  <c r="AA29" i="52"/>
  <c r="AA30" i="52"/>
  <c r="AA31" i="52"/>
  <c r="AA32" i="52"/>
  <c r="AA33" i="52"/>
  <c r="AA34" i="52"/>
  <c r="AA35" i="52"/>
  <c r="AA36" i="52"/>
  <c r="AA37" i="52"/>
  <c r="AA38" i="52"/>
  <c r="AA22" i="52"/>
  <c r="Z23" i="52"/>
  <c r="Z24" i="52"/>
  <c r="Z25" i="52"/>
  <c r="Z26" i="52"/>
  <c r="Z27" i="52"/>
  <c r="Z28" i="52"/>
  <c r="Z29" i="52"/>
  <c r="Z30" i="52"/>
  <c r="Z31" i="52"/>
  <c r="Z32" i="52"/>
  <c r="Z33" i="52"/>
  <c r="Z34" i="52"/>
  <c r="Z35" i="52"/>
  <c r="Z36" i="52"/>
  <c r="Z37" i="52"/>
  <c r="Z38" i="52"/>
  <c r="M83" i="52" l="1"/>
  <c r="L83" i="52"/>
  <c r="K83" i="52"/>
  <c r="I83" i="52"/>
  <c r="U83" i="52" s="1"/>
  <c r="H83" i="52"/>
  <c r="T83" i="52" s="1"/>
  <c r="G83" i="52"/>
  <c r="S83" i="52" s="1"/>
  <c r="U82" i="52"/>
  <c r="T82" i="52"/>
  <c r="S82" i="52"/>
  <c r="J82" i="52"/>
  <c r="N82" i="52" s="1"/>
  <c r="U81" i="52"/>
  <c r="T81" i="52"/>
  <c r="S81" i="52"/>
  <c r="J81" i="52"/>
  <c r="N81" i="52" s="1"/>
  <c r="U80" i="52"/>
  <c r="T80" i="52"/>
  <c r="S80" i="52"/>
  <c r="N80" i="52"/>
  <c r="J80" i="52"/>
  <c r="U79" i="52"/>
  <c r="T79" i="52"/>
  <c r="S79" i="52"/>
  <c r="J79" i="52"/>
  <c r="M78" i="52"/>
  <c r="L78" i="52"/>
  <c r="K78" i="52"/>
  <c r="I78" i="52"/>
  <c r="U78" i="52" s="1"/>
  <c r="H78" i="52"/>
  <c r="T78" i="52" s="1"/>
  <c r="G78" i="52"/>
  <c r="S78" i="52" s="1"/>
  <c r="U77" i="52"/>
  <c r="T77" i="52"/>
  <c r="S77" i="52"/>
  <c r="J77" i="52"/>
  <c r="N77" i="52" s="1"/>
  <c r="U76" i="52"/>
  <c r="T76" i="52"/>
  <c r="S76" i="52"/>
  <c r="J76" i="52"/>
  <c r="N76" i="52" s="1"/>
  <c r="U75" i="52"/>
  <c r="T75" i="52"/>
  <c r="S75" i="52"/>
  <c r="J75" i="52"/>
  <c r="N75" i="52" s="1"/>
  <c r="U74" i="52"/>
  <c r="T74" i="52"/>
  <c r="S74" i="52"/>
  <c r="J74" i="52"/>
  <c r="N74" i="52" s="1"/>
  <c r="U73" i="52"/>
  <c r="T73" i="52"/>
  <c r="S73" i="52"/>
  <c r="J73" i="52"/>
  <c r="N73" i="52" s="1"/>
  <c r="U72" i="52"/>
  <c r="T72" i="52"/>
  <c r="S72" i="52"/>
  <c r="J72" i="52"/>
  <c r="N72" i="52" s="1"/>
  <c r="U71" i="52"/>
  <c r="T71" i="52"/>
  <c r="S71" i="52"/>
  <c r="N71" i="52"/>
  <c r="J71" i="52"/>
  <c r="U70" i="52"/>
  <c r="T70" i="52"/>
  <c r="S70" i="52"/>
  <c r="J70" i="52"/>
  <c r="N70" i="52" s="1"/>
  <c r="U69" i="52"/>
  <c r="T69" i="52"/>
  <c r="S69" i="52"/>
  <c r="J69" i="52"/>
  <c r="N69" i="52" s="1"/>
  <c r="U68" i="52"/>
  <c r="T68" i="52"/>
  <c r="S68" i="52"/>
  <c r="J68" i="52"/>
  <c r="N68" i="52" s="1"/>
  <c r="U67" i="52"/>
  <c r="T67" i="52"/>
  <c r="S67" i="52"/>
  <c r="J67" i="52"/>
  <c r="N67" i="52" s="1"/>
  <c r="U66" i="52"/>
  <c r="T66" i="52"/>
  <c r="S66" i="52"/>
  <c r="J66" i="52"/>
  <c r="M65" i="52"/>
  <c r="L65" i="52"/>
  <c r="K65" i="52"/>
  <c r="I65" i="52"/>
  <c r="U65" i="52" s="1"/>
  <c r="H65" i="52"/>
  <c r="T65" i="52" s="1"/>
  <c r="G65" i="52"/>
  <c r="S65" i="52" s="1"/>
  <c r="U64" i="52"/>
  <c r="T64" i="52"/>
  <c r="S64" i="52"/>
  <c r="J64" i="52"/>
  <c r="N64" i="52" s="1"/>
  <c r="U63" i="52"/>
  <c r="T63" i="52"/>
  <c r="S63" i="52"/>
  <c r="J63" i="52"/>
  <c r="N63" i="52" s="1"/>
  <c r="U62" i="52"/>
  <c r="T62" i="52"/>
  <c r="S62" i="52"/>
  <c r="N62" i="52"/>
  <c r="J62" i="52"/>
  <c r="U61" i="52"/>
  <c r="T61" i="52"/>
  <c r="S61" i="52"/>
  <c r="J61" i="52"/>
  <c r="N61" i="52" s="1"/>
  <c r="U60" i="52"/>
  <c r="T60" i="52"/>
  <c r="S60" i="52"/>
  <c r="J60" i="52"/>
  <c r="N60" i="52" s="1"/>
  <c r="U59" i="52"/>
  <c r="T59" i="52"/>
  <c r="S59" i="52"/>
  <c r="J59" i="52"/>
  <c r="M58" i="52"/>
  <c r="L58" i="52"/>
  <c r="K58" i="52"/>
  <c r="I58" i="52"/>
  <c r="U58" i="52" s="1"/>
  <c r="H58" i="52"/>
  <c r="T58" i="52" s="1"/>
  <c r="G58" i="52"/>
  <c r="S58" i="52" s="1"/>
  <c r="U57" i="52"/>
  <c r="T57" i="52"/>
  <c r="S57" i="52"/>
  <c r="J57" i="52"/>
  <c r="N57" i="52" s="1"/>
  <c r="U56" i="52"/>
  <c r="T56" i="52"/>
  <c r="S56" i="52"/>
  <c r="J56" i="52"/>
  <c r="N56" i="52" s="1"/>
  <c r="U55" i="52"/>
  <c r="T55" i="52"/>
  <c r="S55" i="52"/>
  <c r="J55" i="52"/>
  <c r="N55" i="52" s="1"/>
  <c r="U54" i="52"/>
  <c r="T54" i="52"/>
  <c r="S54" i="52"/>
  <c r="J54" i="52"/>
  <c r="N54" i="52" s="1"/>
  <c r="U53" i="52"/>
  <c r="T53" i="52"/>
  <c r="S53" i="52"/>
  <c r="J53" i="52"/>
  <c r="N53" i="52" s="1"/>
  <c r="U52" i="52"/>
  <c r="T52" i="52"/>
  <c r="S52" i="52"/>
  <c r="J52" i="52"/>
  <c r="N52" i="52" s="1"/>
  <c r="U51" i="52"/>
  <c r="T51" i="52"/>
  <c r="S51" i="52"/>
  <c r="N51" i="52"/>
  <c r="J51" i="52"/>
  <c r="U50" i="52"/>
  <c r="T50" i="52"/>
  <c r="S50" i="52"/>
  <c r="J50" i="52"/>
  <c r="N50" i="52" s="1"/>
  <c r="U49" i="52"/>
  <c r="T49" i="52"/>
  <c r="S49" i="52"/>
  <c r="J49" i="52"/>
  <c r="N49" i="52" s="1"/>
  <c r="U48" i="52"/>
  <c r="T48" i="52"/>
  <c r="S48" i="52"/>
  <c r="J48" i="52"/>
  <c r="N48" i="52" s="1"/>
  <c r="U47" i="52"/>
  <c r="T47" i="52"/>
  <c r="S47" i="52"/>
  <c r="J47" i="52"/>
  <c r="N47" i="52" s="1"/>
  <c r="M46" i="52"/>
  <c r="L46" i="52"/>
  <c r="K46" i="52"/>
  <c r="I46" i="52"/>
  <c r="U46" i="52" s="1"/>
  <c r="H46" i="52"/>
  <c r="T46" i="52" s="1"/>
  <c r="G46" i="52"/>
  <c r="S46" i="52" s="1"/>
  <c r="U45" i="52"/>
  <c r="T45" i="52"/>
  <c r="S45" i="52"/>
  <c r="J45" i="52"/>
  <c r="N45" i="52" s="1"/>
  <c r="U44" i="52"/>
  <c r="T44" i="52"/>
  <c r="S44" i="52"/>
  <c r="N44" i="52"/>
  <c r="J44" i="52"/>
  <c r="U43" i="52"/>
  <c r="T43" i="52"/>
  <c r="S43" i="52"/>
  <c r="J43" i="52"/>
  <c r="N43" i="52" s="1"/>
  <c r="U42" i="52"/>
  <c r="T42" i="52"/>
  <c r="S42" i="52"/>
  <c r="J42" i="52"/>
  <c r="N42" i="52" s="1"/>
  <c r="U41" i="52"/>
  <c r="T41" i="52"/>
  <c r="S41" i="52"/>
  <c r="J41" i="52"/>
  <c r="N41" i="52" s="1"/>
  <c r="U40" i="52"/>
  <c r="T40" i="52"/>
  <c r="S40" i="52"/>
  <c r="J40" i="52"/>
  <c r="N40" i="52" s="1"/>
  <c r="U39" i="52"/>
  <c r="T39" i="52"/>
  <c r="S39" i="52"/>
  <c r="J39" i="52"/>
  <c r="N39" i="52" s="1"/>
  <c r="M38" i="52"/>
  <c r="L38" i="52"/>
  <c r="K38" i="52"/>
  <c r="I38" i="52"/>
  <c r="U38" i="52" s="1"/>
  <c r="H38" i="52"/>
  <c r="G38" i="52"/>
  <c r="S38" i="52" s="1"/>
  <c r="U37" i="52"/>
  <c r="T37" i="52"/>
  <c r="S37" i="52"/>
  <c r="J37" i="52"/>
  <c r="X37" i="52" s="1"/>
  <c r="U36" i="52"/>
  <c r="T36" i="52"/>
  <c r="S36" i="52"/>
  <c r="J36" i="52"/>
  <c r="U35" i="52"/>
  <c r="T35" i="52"/>
  <c r="S35" i="52"/>
  <c r="N35" i="52"/>
  <c r="J35" i="52"/>
  <c r="X35" i="52" s="1"/>
  <c r="U34" i="52"/>
  <c r="T34" i="52"/>
  <c r="S34" i="52"/>
  <c r="J34" i="52"/>
  <c r="U33" i="52"/>
  <c r="T33" i="52"/>
  <c r="S33" i="52"/>
  <c r="J33" i="52"/>
  <c r="X33" i="52" s="1"/>
  <c r="U32" i="52"/>
  <c r="T32" i="52"/>
  <c r="S32" i="52"/>
  <c r="J32" i="52"/>
  <c r="U31" i="52"/>
  <c r="T31" i="52"/>
  <c r="S31" i="52"/>
  <c r="N31" i="52"/>
  <c r="J31" i="52"/>
  <c r="X31" i="52" s="1"/>
  <c r="U30" i="52"/>
  <c r="T30" i="52"/>
  <c r="S30" i="52"/>
  <c r="J30" i="52"/>
  <c r="U29" i="52"/>
  <c r="T29" i="52"/>
  <c r="S29" i="52"/>
  <c r="J29" i="52"/>
  <c r="X29" i="52" s="1"/>
  <c r="U28" i="52"/>
  <c r="T28" i="52"/>
  <c r="S28" i="52"/>
  <c r="J28" i="52"/>
  <c r="U27" i="52"/>
  <c r="T27" i="52"/>
  <c r="S27" i="52"/>
  <c r="N27" i="52"/>
  <c r="J27" i="52"/>
  <c r="X27" i="52" s="1"/>
  <c r="U26" i="52"/>
  <c r="T26" i="52"/>
  <c r="S26" i="52"/>
  <c r="J26" i="52"/>
  <c r="U25" i="52"/>
  <c r="T25" i="52"/>
  <c r="S25" i="52"/>
  <c r="J25" i="52"/>
  <c r="X25" i="52" s="1"/>
  <c r="U24" i="52"/>
  <c r="T24" i="52"/>
  <c r="S24" i="52"/>
  <c r="J24" i="52"/>
  <c r="U23" i="52"/>
  <c r="T23" i="52"/>
  <c r="S23" i="52"/>
  <c r="N23" i="52"/>
  <c r="J23" i="52"/>
  <c r="X23" i="52" s="1"/>
  <c r="U22" i="52"/>
  <c r="T22" i="52"/>
  <c r="S22" i="52"/>
  <c r="J22" i="52"/>
  <c r="M21" i="52"/>
  <c r="L21" i="52"/>
  <c r="K21" i="52"/>
  <c r="I21" i="52"/>
  <c r="U21" i="52" s="1"/>
  <c r="H21" i="52"/>
  <c r="T21" i="52" s="1"/>
  <c r="G21" i="52"/>
  <c r="S21" i="52" s="1"/>
  <c r="U20" i="52"/>
  <c r="T20" i="52"/>
  <c r="S20" i="52"/>
  <c r="J20" i="52"/>
  <c r="N20" i="52" s="1"/>
  <c r="U19" i="52"/>
  <c r="T19" i="52"/>
  <c r="S19" i="52"/>
  <c r="J19" i="52"/>
  <c r="N19" i="52" s="1"/>
  <c r="U18" i="52"/>
  <c r="T18" i="52"/>
  <c r="S18" i="52"/>
  <c r="J18" i="52"/>
  <c r="N18" i="52" s="1"/>
  <c r="U17" i="52"/>
  <c r="T17" i="52"/>
  <c r="S17" i="52"/>
  <c r="J17" i="52"/>
  <c r="N17" i="52" s="1"/>
  <c r="U16" i="52"/>
  <c r="T16" i="52"/>
  <c r="S16" i="52"/>
  <c r="J16" i="52"/>
  <c r="N16" i="52" s="1"/>
  <c r="U15" i="52"/>
  <c r="T15" i="52"/>
  <c r="S15" i="52"/>
  <c r="J15" i="52"/>
  <c r="N15" i="52" s="1"/>
  <c r="U14" i="52"/>
  <c r="T14" i="52"/>
  <c r="S14" i="52"/>
  <c r="N14" i="52"/>
  <c r="J14" i="52"/>
  <c r="U13" i="52"/>
  <c r="T13" i="52"/>
  <c r="S13" i="52"/>
  <c r="J13" i="52"/>
  <c r="N13" i="52" s="1"/>
  <c r="U12" i="52"/>
  <c r="T12" i="52"/>
  <c r="S12" i="52"/>
  <c r="J12" i="52"/>
  <c r="M11" i="52"/>
  <c r="L11" i="52"/>
  <c r="K11" i="52"/>
  <c r="I11" i="52"/>
  <c r="H11" i="52"/>
  <c r="G11" i="52"/>
  <c r="U10" i="52"/>
  <c r="T10" i="52"/>
  <c r="S10" i="52"/>
  <c r="J10" i="52"/>
  <c r="N10" i="52" s="1"/>
  <c r="U9" i="52"/>
  <c r="T9" i="52"/>
  <c r="S9" i="52"/>
  <c r="J9" i="52"/>
  <c r="N9" i="52" s="1"/>
  <c r="U8" i="52"/>
  <c r="T8" i="52"/>
  <c r="S8" i="52"/>
  <c r="J8" i="52"/>
  <c r="N8" i="52" s="1"/>
  <c r="U7" i="52"/>
  <c r="T7" i="52"/>
  <c r="S7" i="52"/>
  <c r="J7" i="52"/>
  <c r="N7" i="52" s="1"/>
  <c r="U6" i="52"/>
  <c r="T6" i="52"/>
  <c r="S6" i="52"/>
  <c r="J6" i="52"/>
  <c r="N6" i="52" s="1"/>
  <c r="U5" i="52"/>
  <c r="T5" i="52"/>
  <c r="S5" i="52"/>
  <c r="N5" i="52"/>
  <c r="J5" i="52"/>
  <c r="AI24" i="51"/>
  <c r="AI25" i="51"/>
  <c r="AI26" i="51"/>
  <c r="AI27" i="51"/>
  <c r="AI28" i="51"/>
  <c r="AI29" i="51"/>
  <c r="AI30" i="51"/>
  <c r="AI31" i="51"/>
  <c r="AI32" i="51"/>
  <c r="AI33" i="51"/>
  <c r="AI34" i="51"/>
  <c r="AI35" i="51"/>
  <c r="AI36" i="51"/>
  <c r="AI37" i="51"/>
  <c r="AI38" i="51"/>
  <c r="AI39" i="51"/>
  <c r="AI23" i="51"/>
  <c r="AG84" i="51"/>
  <c r="AF84" i="51"/>
  <c r="AE84" i="51"/>
  <c r="AD84" i="51"/>
  <c r="AB84" i="51"/>
  <c r="X84" i="51"/>
  <c r="W84" i="51"/>
  <c r="V84" i="51"/>
  <c r="U84" i="51"/>
  <c r="S84" i="51"/>
  <c r="O84" i="51"/>
  <c r="N84" i="51"/>
  <c r="M84" i="51"/>
  <c r="Y83" i="51"/>
  <c r="K83" i="51"/>
  <c r="I83" i="51"/>
  <c r="H83" i="51"/>
  <c r="G83" i="51"/>
  <c r="J83" i="51" s="1"/>
  <c r="L83" i="51" s="1"/>
  <c r="Y82" i="51"/>
  <c r="K82" i="51"/>
  <c r="I82" i="51"/>
  <c r="H82" i="51"/>
  <c r="Q82" i="51" s="1"/>
  <c r="G82" i="51"/>
  <c r="J82" i="51" s="1"/>
  <c r="L82" i="51" s="1"/>
  <c r="Y81" i="51"/>
  <c r="K81" i="51"/>
  <c r="I81" i="51"/>
  <c r="H81" i="51"/>
  <c r="G81" i="51"/>
  <c r="J81" i="51" s="1"/>
  <c r="L81" i="51" s="1"/>
  <c r="Y80" i="51"/>
  <c r="K80" i="51"/>
  <c r="K84" i="51" s="1"/>
  <c r="I80" i="51"/>
  <c r="I84" i="51" s="1"/>
  <c r="H80" i="51"/>
  <c r="H84" i="51" s="1"/>
  <c r="G80" i="51"/>
  <c r="J80" i="51" s="1"/>
  <c r="AG79" i="51"/>
  <c r="AF79" i="51"/>
  <c r="AE79" i="51"/>
  <c r="AD79" i="51"/>
  <c r="AB79" i="51"/>
  <c r="X79" i="51"/>
  <c r="W79" i="51"/>
  <c r="V79" i="51"/>
  <c r="U79" i="51"/>
  <c r="S79" i="51"/>
  <c r="O79" i="51"/>
  <c r="N79" i="51"/>
  <c r="M79" i="51"/>
  <c r="Y78" i="51"/>
  <c r="K78" i="51"/>
  <c r="I78" i="51"/>
  <c r="H78" i="51"/>
  <c r="G78" i="51"/>
  <c r="Y77" i="51"/>
  <c r="K77" i="51"/>
  <c r="I77" i="51"/>
  <c r="H77" i="51"/>
  <c r="G77" i="51"/>
  <c r="Y76" i="51"/>
  <c r="K76" i="51"/>
  <c r="I76" i="51"/>
  <c r="H76" i="51"/>
  <c r="G76" i="51"/>
  <c r="Y75" i="51"/>
  <c r="K75" i="51"/>
  <c r="I75" i="51"/>
  <c r="H75" i="51"/>
  <c r="G75" i="51"/>
  <c r="Y74" i="51"/>
  <c r="K74" i="51"/>
  <c r="I74" i="51"/>
  <c r="H74" i="51"/>
  <c r="G74" i="51"/>
  <c r="Y73" i="51"/>
  <c r="K73" i="51"/>
  <c r="I73" i="51"/>
  <c r="H73" i="51"/>
  <c r="G73" i="51"/>
  <c r="Y72" i="51"/>
  <c r="K72" i="51"/>
  <c r="I72" i="51"/>
  <c r="H72" i="51"/>
  <c r="G72" i="51"/>
  <c r="J72" i="51" s="1"/>
  <c r="L72" i="51" s="1"/>
  <c r="Y71" i="51"/>
  <c r="K71" i="51"/>
  <c r="I71" i="51"/>
  <c r="H71" i="51"/>
  <c r="J71" i="51" s="1"/>
  <c r="L71" i="51" s="1"/>
  <c r="Q71" i="51" s="1"/>
  <c r="G71" i="51"/>
  <c r="Y70" i="51"/>
  <c r="K70" i="51"/>
  <c r="I70" i="51"/>
  <c r="H70" i="51"/>
  <c r="G70" i="51"/>
  <c r="Y69" i="51"/>
  <c r="K69" i="51"/>
  <c r="I69" i="51"/>
  <c r="H69" i="51"/>
  <c r="J69" i="51" s="1"/>
  <c r="L69" i="51" s="1"/>
  <c r="AC69" i="51" s="1"/>
  <c r="G69" i="51"/>
  <c r="Y68" i="51"/>
  <c r="K68" i="51"/>
  <c r="I68" i="51"/>
  <c r="H68" i="51"/>
  <c r="G68" i="51"/>
  <c r="Y67" i="51"/>
  <c r="K67" i="51"/>
  <c r="K79" i="51" s="1"/>
  <c r="I67" i="51"/>
  <c r="H67" i="51"/>
  <c r="G67" i="51"/>
  <c r="AG66" i="51"/>
  <c r="AF66" i="51"/>
  <c r="AE66" i="51"/>
  <c r="AD66" i="51"/>
  <c r="AB66" i="51"/>
  <c r="X66" i="51"/>
  <c r="W66" i="51"/>
  <c r="V66" i="51"/>
  <c r="U66" i="51"/>
  <c r="S66" i="51"/>
  <c r="O66" i="51"/>
  <c r="N66" i="51"/>
  <c r="M66" i="51"/>
  <c r="K66" i="51"/>
  <c r="Y65" i="51"/>
  <c r="K65" i="51"/>
  <c r="I65" i="51"/>
  <c r="H65" i="51"/>
  <c r="G65" i="51"/>
  <c r="J65" i="51" s="1"/>
  <c r="L65" i="51" s="1"/>
  <c r="Y64" i="51"/>
  <c r="K64" i="51"/>
  <c r="I64" i="51"/>
  <c r="H64" i="51"/>
  <c r="G64" i="51"/>
  <c r="J64" i="51" s="1"/>
  <c r="L64" i="51" s="1"/>
  <c r="Y63" i="51"/>
  <c r="K63" i="51"/>
  <c r="I63" i="51"/>
  <c r="H63" i="51"/>
  <c r="G63" i="51"/>
  <c r="J63" i="51" s="1"/>
  <c r="L63" i="51" s="1"/>
  <c r="Y62" i="51"/>
  <c r="K62" i="51"/>
  <c r="I62" i="51"/>
  <c r="H62" i="51"/>
  <c r="G62" i="51"/>
  <c r="J62" i="51" s="1"/>
  <c r="L62" i="51" s="1"/>
  <c r="Y61" i="51"/>
  <c r="K61" i="51"/>
  <c r="I61" i="51"/>
  <c r="H61" i="51"/>
  <c r="G61" i="51"/>
  <c r="J61" i="51" s="1"/>
  <c r="L61" i="51" s="1"/>
  <c r="Y60" i="51"/>
  <c r="K60" i="51"/>
  <c r="I60" i="51"/>
  <c r="H60" i="51"/>
  <c r="H66" i="51" s="1"/>
  <c r="G60" i="51"/>
  <c r="J60" i="51" s="1"/>
  <c r="AG59" i="51"/>
  <c r="AF59" i="51"/>
  <c r="AE59" i="51"/>
  <c r="AD59" i="51"/>
  <c r="AB59" i="51"/>
  <c r="X59" i="51"/>
  <c r="W59" i="51"/>
  <c r="V59" i="51"/>
  <c r="U59" i="51"/>
  <c r="S59" i="51"/>
  <c r="O59" i="51"/>
  <c r="N59" i="51"/>
  <c r="M59" i="51"/>
  <c r="Y58" i="51"/>
  <c r="K58" i="51"/>
  <c r="I58" i="51"/>
  <c r="H58" i="51"/>
  <c r="J58" i="51" s="1"/>
  <c r="L58" i="51" s="1"/>
  <c r="G58" i="51"/>
  <c r="Y57" i="51"/>
  <c r="K57" i="51"/>
  <c r="I57" i="51"/>
  <c r="H57" i="51"/>
  <c r="G57" i="51"/>
  <c r="Y56" i="51"/>
  <c r="K56" i="51"/>
  <c r="I56" i="51"/>
  <c r="H56" i="51"/>
  <c r="J56" i="51" s="1"/>
  <c r="L56" i="51" s="1"/>
  <c r="G56" i="51"/>
  <c r="Y55" i="51"/>
  <c r="K55" i="51"/>
  <c r="I55" i="51"/>
  <c r="H55" i="51"/>
  <c r="G55" i="51"/>
  <c r="Y54" i="51"/>
  <c r="K54" i="51"/>
  <c r="I54" i="51"/>
  <c r="H54" i="51"/>
  <c r="J54" i="51" s="1"/>
  <c r="L54" i="51" s="1"/>
  <c r="G54" i="51"/>
  <c r="Y53" i="51"/>
  <c r="K53" i="51"/>
  <c r="I53" i="51"/>
  <c r="H53" i="51"/>
  <c r="G53" i="51"/>
  <c r="Y52" i="51"/>
  <c r="K52" i="51"/>
  <c r="I52" i="51"/>
  <c r="H52" i="51"/>
  <c r="J52" i="51" s="1"/>
  <c r="L52" i="51" s="1"/>
  <c r="G52" i="51"/>
  <c r="Y51" i="51"/>
  <c r="K51" i="51"/>
  <c r="I51" i="51"/>
  <c r="H51" i="51"/>
  <c r="G51" i="51"/>
  <c r="Y50" i="51"/>
  <c r="K50" i="51"/>
  <c r="I50" i="51"/>
  <c r="H50" i="51"/>
  <c r="J50" i="51" s="1"/>
  <c r="L50" i="51" s="1"/>
  <c r="G50" i="51"/>
  <c r="Y49" i="51"/>
  <c r="K49" i="51"/>
  <c r="I49" i="51"/>
  <c r="H49" i="51"/>
  <c r="G49" i="51"/>
  <c r="Y48" i="51"/>
  <c r="K48" i="51"/>
  <c r="K59" i="51" s="1"/>
  <c r="I48" i="51"/>
  <c r="I59" i="51" s="1"/>
  <c r="H48" i="51"/>
  <c r="J48" i="51" s="1"/>
  <c r="G48" i="51"/>
  <c r="G59" i="51" s="1"/>
  <c r="AG47" i="51"/>
  <c r="AF47" i="51"/>
  <c r="AE47" i="51"/>
  <c r="AD47" i="51"/>
  <c r="AB47" i="51"/>
  <c r="X47" i="51"/>
  <c r="W47" i="51"/>
  <c r="V47" i="51"/>
  <c r="U47" i="51"/>
  <c r="S47" i="51"/>
  <c r="O47" i="51"/>
  <c r="N47" i="51"/>
  <c r="M47" i="51"/>
  <c r="K47" i="51"/>
  <c r="Y46" i="51"/>
  <c r="K46" i="51"/>
  <c r="I46" i="51"/>
  <c r="H46" i="51"/>
  <c r="G46" i="51"/>
  <c r="J46" i="51" s="1"/>
  <c r="L46" i="51" s="1"/>
  <c r="Y45" i="51"/>
  <c r="K45" i="51"/>
  <c r="I45" i="51"/>
  <c r="H45" i="51"/>
  <c r="G45" i="51"/>
  <c r="J45" i="51" s="1"/>
  <c r="L45" i="51" s="1"/>
  <c r="Y44" i="51"/>
  <c r="K44" i="51"/>
  <c r="I44" i="51"/>
  <c r="H44" i="51"/>
  <c r="G44" i="51"/>
  <c r="J44" i="51" s="1"/>
  <c r="L44" i="51" s="1"/>
  <c r="Y43" i="51"/>
  <c r="K43" i="51"/>
  <c r="I43" i="51"/>
  <c r="H43" i="51"/>
  <c r="G43" i="51"/>
  <c r="J43" i="51" s="1"/>
  <c r="L43" i="51" s="1"/>
  <c r="Y42" i="51"/>
  <c r="K42" i="51"/>
  <c r="I42" i="51"/>
  <c r="H42" i="51"/>
  <c r="G42" i="51"/>
  <c r="J42" i="51" s="1"/>
  <c r="L42" i="51" s="1"/>
  <c r="Y41" i="51"/>
  <c r="K41" i="51"/>
  <c r="I41" i="51"/>
  <c r="H41" i="51"/>
  <c r="G41" i="51"/>
  <c r="J41" i="51" s="1"/>
  <c r="L41" i="51" s="1"/>
  <c r="Y40" i="51"/>
  <c r="Y47" i="51" s="1"/>
  <c r="K40" i="51"/>
  <c r="I40" i="51"/>
  <c r="I47" i="51" s="1"/>
  <c r="H40" i="51"/>
  <c r="H47" i="51" s="1"/>
  <c r="G40" i="51"/>
  <c r="J40" i="51" s="1"/>
  <c r="AG39" i="51"/>
  <c r="AF39" i="51"/>
  <c r="AE39" i="51"/>
  <c r="AD39" i="51"/>
  <c r="AB39" i="51"/>
  <c r="X39" i="51"/>
  <c r="W39" i="51"/>
  <c r="V39" i="51"/>
  <c r="U39" i="51"/>
  <c r="S39" i="51"/>
  <c r="O39" i="51"/>
  <c r="N39" i="51"/>
  <c r="M39" i="51"/>
  <c r="Y38" i="51"/>
  <c r="K38" i="51"/>
  <c r="I38" i="51"/>
  <c r="H38" i="51"/>
  <c r="G38" i="51"/>
  <c r="Y37" i="51"/>
  <c r="K37" i="51"/>
  <c r="I37" i="51"/>
  <c r="H37" i="51"/>
  <c r="J37" i="51" s="1"/>
  <c r="L37" i="51" s="1"/>
  <c r="G37" i="51"/>
  <c r="Y36" i="51"/>
  <c r="K36" i="51"/>
  <c r="I36" i="51"/>
  <c r="H36" i="51"/>
  <c r="G36" i="51"/>
  <c r="Y35" i="51"/>
  <c r="K35" i="51"/>
  <c r="I35" i="51"/>
  <c r="H35" i="51"/>
  <c r="J35" i="51" s="1"/>
  <c r="L35" i="51" s="1"/>
  <c r="G35" i="51"/>
  <c r="Y34" i="51"/>
  <c r="K34" i="51"/>
  <c r="I34" i="51"/>
  <c r="H34" i="51"/>
  <c r="G34" i="51"/>
  <c r="Y33" i="51"/>
  <c r="K33" i="51"/>
  <c r="I33" i="51"/>
  <c r="H33" i="51"/>
  <c r="J33" i="51" s="1"/>
  <c r="L33" i="51" s="1"/>
  <c r="G33" i="51"/>
  <c r="Y32" i="51"/>
  <c r="K32" i="51"/>
  <c r="I32" i="51"/>
  <c r="H32" i="51"/>
  <c r="G32" i="51"/>
  <c r="Y31" i="51"/>
  <c r="K31" i="51"/>
  <c r="I31" i="51"/>
  <c r="H31" i="51"/>
  <c r="J31" i="51" s="1"/>
  <c r="L31" i="51" s="1"/>
  <c r="G31" i="51"/>
  <c r="Y30" i="51"/>
  <c r="K30" i="51"/>
  <c r="I30" i="51"/>
  <c r="H30" i="51"/>
  <c r="G30" i="51"/>
  <c r="Y29" i="51"/>
  <c r="K29" i="51"/>
  <c r="I29" i="51"/>
  <c r="H29" i="51"/>
  <c r="J29" i="51" s="1"/>
  <c r="L29" i="51" s="1"/>
  <c r="G29" i="51"/>
  <c r="Y28" i="51"/>
  <c r="K28" i="51"/>
  <c r="I28" i="51"/>
  <c r="H28" i="51"/>
  <c r="G28" i="51"/>
  <c r="Y27" i="51"/>
  <c r="K27" i="51"/>
  <c r="I27" i="51"/>
  <c r="H27" i="51"/>
  <c r="J27" i="51" s="1"/>
  <c r="L27" i="51" s="1"/>
  <c r="G27" i="51"/>
  <c r="Y26" i="51"/>
  <c r="K26" i="51"/>
  <c r="I26" i="51"/>
  <c r="H26" i="51"/>
  <c r="G26" i="51"/>
  <c r="Y25" i="51"/>
  <c r="K25" i="51"/>
  <c r="I25" i="51"/>
  <c r="H25" i="51"/>
  <c r="G25" i="51"/>
  <c r="Y24" i="51"/>
  <c r="K24" i="51"/>
  <c r="I24" i="51"/>
  <c r="H24" i="51"/>
  <c r="G24" i="51"/>
  <c r="Y23" i="51"/>
  <c r="Y39" i="51" s="1"/>
  <c r="K23" i="51"/>
  <c r="K39" i="51" s="1"/>
  <c r="I23" i="51"/>
  <c r="I39" i="51" s="1"/>
  <c r="H23" i="51"/>
  <c r="H39" i="51" s="1"/>
  <c r="G23" i="51"/>
  <c r="G39" i="51" s="1"/>
  <c r="AG22" i="51"/>
  <c r="AF22" i="51"/>
  <c r="AE22" i="51"/>
  <c r="AD22" i="51"/>
  <c r="AB22" i="51"/>
  <c r="X22" i="51"/>
  <c r="W22" i="51"/>
  <c r="V22" i="51"/>
  <c r="U22" i="51"/>
  <c r="S22" i="51"/>
  <c r="O22" i="51"/>
  <c r="N22" i="51"/>
  <c r="M22" i="51"/>
  <c r="Y21" i="51"/>
  <c r="K21" i="51"/>
  <c r="I21" i="51"/>
  <c r="H21" i="51"/>
  <c r="G21" i="51"/>
  <c r="J21" i="51" s="1"/>
  <c r="L21" i="51" s="1"/>
  <c r="Y20" i="51"/>
  <c r="K20" i="51"/>
  <c r="I20" i="51"/>
  <c r="H20" i="51"/>
  <c r="G20" i="51"/>
  <c r="J20" i="51" s="1"/>
  <c r="L20" i="51" s="1"/>
  <c r="Y19" i="51"/>
  <c r="K19" i="51"/>
  <c r="I19" i="51"/>
  <c r="H19" i="51"/>
  <c r="G19" i="51"/>
  <c r="J19" i="51" s="1"/>
  <c r="L19" i="51" s="1"/>
  <c r="Y18" i="51"/>
  <c r="K18" i="51"/>
  <c r="I18" i="51"/>
  <c r="H18" i="51"/>
  <c r="G18" i="51"/>
  <c r="J18" i="51" s="1"/>
  <c r="L18" i="51" s="1"/>
  <c r="Y17" i="51"/>
  <c r="K17" i="51"/>
  <c r="I17" i="51"/>
  <c r="H17" i="51"/>
  <c r="G17" i="51"/>
  <c r="J17" i="51" s="1"/>
  <c r="L17" i="51" s="1"/>
  <c r="Y16" i="51"/>
  <c r="K16" i="51"/>
  <c r="I16" i="51"/>
  <c r="H16" i="51"/>
  <c r="G16" i="51"/>
  <c r="J16" i="51" s="1"/>
  <c r="L16" i="51" s="1"/>
  <c r="Y15" i="51"/>
  <c r="K15" i="51"/>
  <c r="I15" i="51"/>
  <c r="H15" i="51"/>
  <c r="G15" i="51"/>
  <c r="J15" i="51" s="1"/>
  <c r="L15" i="51" s="1"/>
  <c r="Y14" i="51"/>
  <c r="K14" i="51"/>
  <c r="I14" i="51"/>
  <c r="H14" i="51"/>
  <c r="G14" i="51"/>
  <c r="J14" i="51" s="1"/>
  <c r="L14" i="51" s="1"/>
  <c r="Y13" i="51"/>
  <c r="Y22" i="51" s="1"/>
  <c r="K13" i="51"/>
  <c r="K22" i="51" s="1"/>
  <c r="I13" i="51"/>
  <c r="H13" i="51"/>
  <c r="H22" i="51" s="1"/>
  <c r="G13" i="51"/>
  <c r="J13" i="51" s="1"/>
  <c r="AG12" i="51"/>
  <c r="AF12" i="51"/>
  <c r="AF85" i="51" s="1"/>
  <c r="AE12" i="51"/>
  <c r="AD12" i="51"/>
  <c r="AD85" i="51" s="1"/>
  <c r="AB12" i="51"/>
  <c r="AB85" i="51" s="1"/>
  <c r="X12" i="51"/>
  <c r="X85" i="51" s="1"/>
  <c r="W12" i="51"/>
  <c r="V12" i="51"/>
  <c r="V85" i="51" s="1"/>
  <c r="U12" i="51"/>
  <c r="S12" i="51"/>
  <c r="O12" i="51"/>
  <c r="N12" i="51"/>
  <c r="N85" i="51" s="1"/>
  <c r="M12" i="51"/>
  <c r="Y11" i="51"/>
  <c r="K11" i="51"/>
  <c r="I11" i="51"/>
  <c r="H11" i="51"/>
  <c r="G11" i="51"/>
  <c r="Y10" i="51"/>
  <c r="K10" i="51"/>
  <c r="I10" i="51"/>
  <c r="H10" i="51"/>
  <c r="G10" i="51"/>
  <c r="Y9" i="51"/>
  <c r="K9" i="51"/>
  <c r="I9" i="51"/>
  <c r="H9" i="51"/>
  <c r="G9" i="51"/>
  <c r="Y8" i="51"/>
  <c r="K8" i="51"/>
  <c r="I8" i="51"/>
  <c r="H8" i="51"/>
  <c r="G8" i="51"/>
  <c r="Y7" i="51"/>
  <c r="K7" i="51"/>
  <c r="I7" i="51"/>
  <c r="H7" i="51"/>
  <c r="G7" i="51"/>
  <c r="Y6" i="51"/>
  <c r="Y12" i="51" s="1"/>
  <c r="K6" i="51"/>
  <c r="K12" i="51" s="1"/>
  <c r="I6" i="51"/>
  <c r="I12" i="51" s="1"/>
  <c r="H6" i="51"/>
  <c r="H12" i="51" s="1"/>
  <c r="G6" i="51"/>
  <c r="G12" i="51" s="1"/>
  <c r="N24" i="52" l="1"/>
  <c r="X24" i="52"/>
  <c r="N28" i="52"/>
  <c r="X28" i="52"/>
  <c r="N32" i="52"/>
  <c r="X32" i="52"/>
  <c r="N36" i="52"/>
  <c r="X36" i="52"/>
  <c r="J21" i="52"/>
  <c r="J38" i="52"/>
  <c r="X38" i="52" s="1"/>
  <c r="X22" i="52"/>
  <c r="Z22" i="52" s="1"/>
  <c r="N25" i="52"/>
  <c r="N26" i="52"/>
  <c r="X26" i="52"/>
  <c r="N29" i="52"/>
  <c r="N30" i="52"/>
  <c r="X30" i="52"/>
  <c r="N33" i="52"/>
  <c r="N34" i="52"/>
  <c r="X34" i="52"/>
  <c r="N37" i="52"/>
  <c r="T38" i="52"/>
  <c r="J65" i="52"/>
  <c r="G84" i="52"/>
  <c r="I84" i="52"/>
  <c r="L84" i="52"/>
  <c r="J83" i="52"/>
  <c r="J78" i="52"/>
  <c r="N58" i="52"/>
  <c r="O58" i="52" s="1"/>
  <c r="J58" i="52"/>
  <c r="N46" i="52"/>
  <c r="O46" i="52" s="1"/>
  <c r="H84" i="52"/>
  <c r="K84" i="52"/>
  <c r="M84" i="52"/>
  <c r="N12" i="52"/>
  <c r="N21" i="52" s="1"/>
  <c r="O21" i="52" s="1"/>
  <c r="S11" i="52"/>
  <c r="U11" i="52"/>
  <c r="N11" i="52"/>
  <c r="J11" i="52"/>
  <c r="J46" i="52"/>
  <c r="T11" i="52"/>
  <c r="N22" i="52"/>
  <c r="N59" i="52"/>
  <c r="N65" i="52" s="1"/>
  <c r="O65" i="52" s="1"/>
  <c r="N66" i="52"/>
  <c r="N78" i="52" s="1"/>
  <c r="O78" i="52" s="1"/>
  <c r="N79" i="52"/>
  <c r="N83" i="52" s="1"/>
  <c r="O83" i="52" s="1"/>
  <c r="Y84" i="51"/>
  <c r="P69" i="51"/>
  <c r="R69" i="51"/>
  <c r="Q69" i="51"/>
  <c r="P71" i="51"/>
  <c r="T71" i="51" s="1"/>
  <c r="R71" i="51"/>
  <c r="Y66" i="51"/>
  <c r="Y59" i="51"/>
  <c r="R42" i="51"/>
  <c r="R44" i="51"/>
  <c r="R46" i="51"/>
  <c r="R41" i="51"/>
  <c r="R43" i="51"/>
  <c r="R45" i="51"/>
  <c r="Q15" i="51"/>
  <c r="Q17" i="51"/>
  <c r="Q19" i="51"/>
  <c r="Q21" i="51"/>
  <c r="AC14" i="51"/>
  <c r="Z14" i="51"/>
  <c r="AA14" i="51"/>
  <c r="R14" i="51"/>
  <c r="AC16" i="51"/>
  <c r="Z16" i="51"/>
  <c r="AA16" i="51"/>
  <c r="R16" i="51"/>
  <c r="AC18" i="51"/>
  <c r="Z18" i="51"/>
  <c r="AA18" i="51"/>
  <c r="R18" i="51"/>
  <c r="AC20" i="51"/>
  <c r="Z20" i="51"/>
  <c r="AA20" i="51"/>
  <c r="R20" i="51"/>
  <c r="AA27" i="51"/>
  <c r="Z27" i="51"/>
  <c r="AC27" i="51"/>
  <c r="Q27" i="51"/>
  <c r="AA29" i="51"/>
  <c r="Z29" i="51"/>
  <c r="AC29" i="51"/>
  <c r="Q29" i="51"/>
  <c r="AA31" i="51"/>
  <c r="Z31" i="51"/>
  <c r="AC31" i="51"/>
  <c r="Q31" i="51"/>
  <c r="AA33" i="51"/>
  <c r="Z33" i="51"/>
  <c r="AC33" i="51"/>
  <c r="Q33" i="51"/>
  <c r="AA35" i="51"/>
  <c r="Z35" i="51"/>
  <c r="Q35" i="51"/>
  <c r="AC35" i="51"/>
  <c r="AA37" i="51"/>
  <c r="Z37" i="51"/>
  <c r="Q37" i="51"/>
  <c r="AC37" i="51"/>
  <c r="L48" i="51"/>
  <c r="AA50" i="51"/>
  <c r="Z50" i="51"/>
  <c r="AC50" i="51"/>
  <c r="Q50" i="51"/>
  <c r="AA52" i="51"/>
  <c r="Z52" i="51"/>
  <c r="AC52" i="51"/>
  <c r="Q52" i="51"/>
  <c r="AA54" i="51"/>
  <c r="Z54" i="51"/>
  <c r="AC54" i="51"/>
  <c r="Q54" i="51"/>
  <c r="AA56" i="51"/>
  <c r="Z56" i="51"/>
  <c r="AC56" i="51"/>
  <c r="Q56" i="51"/>
  <c r="AA58" i="51"/>
  <c r="AC58" i="51"/>
  <c r="Z58" i="51"/>
  <c r="Q58" i="51"/>
  <c r="K85" i="51"/>
  <c r="J22" i="51"/>
  <c r="L13" i="51"/>
  <c r="R13" i="51" s="1"/>
  <c r="Q14" i="51"/>
  <c r="AC15" i="51"/>
  <c r="Z15" i="51"/>
  <c r="AA15" i="51"/>
  <c r="R15" i="51"/>
  <c r="Q16" i="51"/>
  <c r="AC17" i="51"/>
  <c r="Z17" i="51"/>
  <c r="AA17" i="51"/>
  <c r="R17" i="51"/>
  <c r="Q18" i="51"/>
  <c r="AC19" i="51"/>
  <c r="Z19" i="51"/>
  <c r="AA19" i="51"/>
  <c r="R19" i="51"/>
  <c r="Q20" i="51"/>
  <c r="AC21" i="51"/>
  <c r="Z21" i="51"/>
  <c r="AA21" i="51"/>
  <c r="R21" i="51"/>
  <c r="J6" i="51"/>
  <c r="J7" i="51"/>
  <c r="L7" i="51" s="1"/>
  <c r="Q7" i="51" s="1"/>
  <c r="J11" i="51"/>
  <c r="L11" i="51" s="1"/>
  <c r="P14" i="51"/>
  <c r="T14" i="51" s="1"/>
  <c r="P18" i="51"/>
  <c r="T18" i="51" s="1"/>
  <c r="P19" i="51"/>
  <c r="T19" i="51" s="1"/>
  <c r="P21" i="51"/>
  <c r="G22" i="51"/>
  <c r="I22" i="51"/>
  <c r="J23" i="51"/>
  <c r="J25" i="51"/>
  <c r="L25" i="51" s="1"/>
  <c r="P25" i="51" s="1"/>
  <c r="R27" i="51"/>
  <c r="P31" i="51"/>
  <c r="T31" i="51" s="1"/>
  <c r="R31" i="51"/>
  <c r="R33" i="51"/>
  <c r="R35" i="51"/>
  <c r="J36" i="51"/>
  <c r="L36" i="51" s="1"/>
  <c r="P37" i="51"/>
  <c r="P41" i="51"/>
  <c r="P42" i="51"/>
  <c r="P43" i="51"/>
  <c r="AC45" i="51"/>
  <c r="Z45" i="51"/>
  <c r="AC46" i="51"/>
  <c r="Z46" i="51"/>
  <c r="P46" i="51"/>
  <c r="G47" i="51"/>
  <c r="J49" i="51"/>
  <c r="L49" i="51" s="1"/>
  <c r="P50" i="51"/>
  <c r="R50" i="51"/>
  <c r="J51" i="51"/>
  <c r="L51" i="51" s="1"/>
  <c r="P52" i="51"/>
  <c r="R52" i="51"/>
  <c r="J53" i="51"/>
  <c r="L53" i="51" s="1"/>
  <c r="P54" i="51"/>
  <c r="R54" i="51"/>
  <c r="J55" i="51"/>
  <c r="L55" i="51" s="1"/>
  <c r="P56" i="51"/>
  <c r="R56" i="51"/>
  <c r="J57" i="51"/>
  <c r="L57" i="51" s="1"/>
  <c r="P58" i="51"/>
  <c r="R58" i="51"/>
  <c r="H59" i="51"/>
  <c r="J68" i="51"/>
  <c r="L68" i="51" s="1"/>
  <c r="Q68" i="51" s="1"/>
  <c r="J70" i="51"/>
  <c r="L70" i="51" s="1"/>
  <c r="Q70" i="51" s="1"/>
  <c r="AC72" i="51"/>
  <c r="Z72" i="51"/>
  <c r="AA72" i="51"/>
  <c r="R72" i="51"/>
  <c r="P72" i="51"/>
  <c r="J73" i="51"/>
  <c r="L73" i="51" s="1"/>
  <c r="P73" i="51" s="1"/>
  <c r="AC81" i="51"/>
  <c r="Z81" i="51"/>
  <c r="AA81" i="51"/>
  <c r="R81" i="51"/>
  <c r="AC83" i="51"/>
  <c r="Z83" i="51"/>
  <c r="AA83" i="51"/>
  <c r="R83" i="51"/>
  <c r="J8" i="51"/>
  <c r="L8" i="51" s="1"/>
  <c r="R8" i="51" s="1"/>
  <c r="J9" i="51"/>
  <c r="L9" i="51" s="1"/>
  <c r="J10" i="51"/>
  <c r="L10" i="51" s="1"/>
  <c r="P10" i="51" s="1"/>
  <c r="P13" i="51"/>
  <c r="P15" i="51"/>
  <c r="T15" i="51" s="1"/>
  <c r="P16" i="51"/>
  <c r="T16" i="51" s="1"/>
  <c r="P17" i="51"/>
  <c r="T17" i="51" s="1"/>
  <c r="P20" i="51"/>
  <c r="T20" i="51" s="1"/>
  <c r="J24" i="51"/>
  <c r="L24" i="51" s="1"/>
  <c r="J26" i="51"/>
  <c r="L26" i="51" s="1"/>
  <c r="Q26" i="51" s="1"/>
  <c r="P27" i="51"/>
  <c r="T27" i="51" s="1"/>
  <c r="J28" i="51"/>
  <c r="L28" i="51" s="1"/>
  <c r="P29" i="51"/>
  <c r="R29" i="51"/>
  <c r="J30" i="51"/>
  <c r="L30" i="51" s="1"/>
  <c r="J32" i="51"/>
  <c r="L32" i="51" s="1"/>
  <c r="P33" i="51"/>
  <c r="T33" i="51" s="1"/>
  <c r="J34" i="51"/>
  <c r="L34" i="51" s="1"/>
  <c r="Q34" i="51" s="1"/>
  <c r="P35" i="51"/>
  <c r="T35" i="51" s="1"/>
  <c r="R37" i="51"/>
  <c r="J38" i="51"/>
  <c r="L38" i="51" s="1"/>
  <c r="J47" i="51"/>
  <c r="L40" i="51"/>
  <c r="AC41" i="51"/>
  <c r="Z41" i="51"/>
  <c r="AC42" i="51"/>
  <c r="Z42" i="51"/>
  <c r="AC43" i="51"/>
  <c r="Z43" i="51"/>
  <c r="AC44" i="51"/>
  <c r="Z44" i="51"/>
  <c r="P44" i="51"/>
  <c r="P45" i="51"/>
  <c r="M85" i="51"/>
  <c r="O85" i="51"/>
  <c r="S85" i="51"/>
  <c r="U85" i="51"/>
  <c r="W85" i="51"/>
  <c r="AE85" i="51"/>
  <c r="AG85" i="51"/>
  <c r="AG86" i="51" s="1"/>
  <c r="Q13" i="51"/>
  <c r="Q22" i="51" s="1"/>
  <c r="P26" i="51"/>
  <c r="R26" i="51"/>
  <c r="P28" i="51"/>
  <c r="R28" i="51"/>
  <c r="P30" i="51"/>
  <c r="R30" i="51"/>
  <c r="P32" i="51"/>
  <c r="R32" i="51"/>
  <c r="P34" i="51"/>
  <c r="R34" i="51"/>
  <c r="P36" i="51"/>
  <c r="R36" i="51"/>
  <c r="P38" i="51"/>
  <c r="R38" i="51"/>
  <c r="R40" i="51"/>
  <c r="R47" i="51" s="1"/>
  <c r="Q41" i="51"/>
  <c r="AA41" i="51"/>
  <c r="Q42" i="51"/>
  <c r="AA42" i="51"/>
  <c r="Q43" i="51"/>
  <c r="AA43" i="51"/>
  <c r="Q44" i="51"/>
  <c r="AA44" i="51"/>
  <c r="Q45" i="51"/>
  <c r="AA45" i="51"/>
  <c r="Q46" i="51"/>
  <c r="AA46" i="51"/>
  <c r="P49" i="51"/>
  <c r="R49" i="51"/>
  <c r="P51" i="51"/>
  <c r="R51" i="51"/>
  <c r="P53" i="51"/>
  <c r="R53" i="51"/>
  <c r="P55" i="51"/>
  <c r="R55" i="51"/>
  <c r="P57" i="51"/>
  <c r="R57" i="51"/>
  <c r="J66" i="51"/>
  <c r="L60" i="51"/>
  <c r="P60" i="51" s="1"/>
  <c r="I66" i="51"/>
  <c r="R60" i="51"/>
  <c r="AC61" i="51"/>
  <c r="Z61" i="51"/>
  <c r="AA61" i="51"/>
  <c r="R61" i="51"/>
  <c r="P61" i="51"/>
  <c r="AC62" i="51"/>
  <c r="Z62" i="51"/>
  <c r="AA62" i="51"/>
  <c r="R62" i="51"/>
  <c r="P62" i="51"/>
  <c r="AC63" i="51"/>
  <c r="Z63" i="51"/>
  <c r="AA63" i="51"/>
  <c r="R63" i="51"/>
  <c r="P63" i="51"/>
  <c r="AC64" i="51"/>
  <c r="Z64" i="51"/>
  <c r="AA64" i="51"/>
  <c r="R64" i="51"/>
  <c r="P64" i="51"/>
  <c r="AC65" i="51"/>
  <c r="Z65" i="51"/>
  <c r="AA65" i="51"/>
  <c r="R65" i="51"/>
  <c r="P65" i="51"/>
  <c r="G66" i="51"/>
  <c r="AA69" i="51"/>
  <c r="Z69" i="51"/>
  <c r="AC71" i="51"/>
  <c r="Z71" i="51"/>
  <c r="AA71" i="51"/>
  <c r="Q40" i="51"/>
  <c r="Q47" i="51" s="1"/>
  <c r="P48" i="51"/>
  <c r="R48" i="51"/>
  <c r="R59" i="51" s="1"/>
  <c r="Q61" i="51"/>
  <c r="Q62" i="51"/>
  <c r="Q63" i="51"/>
  <c r="Q64" i="51"/>
  <c r="Q65" i="51"/>
  <c r="H79" i="51"/>
  <c r="J67" i="51"/>
  <c r="P68" i="51"/>
  <c r="R68" i="51"/>
  <c r="P70" i="51"/>
  <c r="R70" i="51"/>
  <c r="Q60" i="51"/>
  <c r="G79" i="51"/>
  <c r="I79" i="51"/>
  <c r="Y79" i="51"/>
  <c r="Y85" i="51" s="1"/>
  <c r="Q72" i="51"/>
  <c r="Q73" i="51"/>
  <c r="J84" i="51"/>
  <c r="L80" i="51"/>
  <c r="Q81" i="51"/>
  <c r="AC82" i="51"/>
  <c r="Z82" i="51"/>
  <c r="AA82" i="51"/>
  <c r="R82" i="51"/>
  <c r="Q83" i="51"/>
  <c r="J74" i="51"/>
  <c r="L74" i="51" s="1"/>
  <c r="J75" i="51"/>
  <c r="L75" i="51" s="1"/>
  <c r="P75" i="51" s="1"/>
  <c r="J76" i="51"/>
  <c r="L76" i="51" s="1"/>
  <c r="J77" i="51"/>
  <c r="L77" i="51" s="1"/>
  <c r="R77" i="51" s="1"/>
  <c r="J78" i="51"/>
  <c r="L78" i="51" s="1"/>
  <c r="P80" i="51"/>
  <c r="R80" i="51"/>
  <c r="R84" i="51" s="1"/>
  <c r="P81" i="51"/>
  <c r="T81" i="51" s="1"/>
  <c r="P82" i="51"/>
  <c r="T82" i="51" s="1"/>
  <c r="P83" i="51"/>
  <c r="T83" i="51" s="1"/>
  <c r="G84" i="51"/>
  <c r="Q80" i="51"/>
  <c r="Q84" i="51" s="1"/>
  <c r="J23" i="49"/>
  <c r="H23" i="49"/>
  <c r="G23" i="49"/>
  <c r="F23" i="49"/>
  <c r="E23" i="49"/>
  <c r="D23" i="49"/>
  <c r="C23" i="49"/>
  <c r="I23" i="49" s="1"/>
  <c r="L23" i="49" s="1"/>
  <c r="K22" i="49"/>
  <c r="I22" i="49"/>
  <c r="L22" i="49" s="1"/>
  <c r="K21" i="49"/>
  <c r="I21" i="49"/>
  <c r="L21" i="49" s="1"/>
  <c r="K20" i="49"/>
  <c r="I20" i="49"/>
  <c r="L20" i="49" s="1"/>
  <c r="K19" i="49"/>
  <c r="I19" i="49"/>
  <c r="L19" i="49" s="1"/>
  <c r="K18" i="49"/>
  <c r="I18" i="49"/>
  <c r="L18" i="49" s="1"/>
  <c r="K17" i="49"/>
  <c r="I17" i="49"/>
  <c r="L17" i="49" s="1"/>
  <c r="K16" i="49"/>
  <c r="I16" i="49"/>
  <c r="L16" i="49" s="1"/>
  <c r="K15" i="49"/>
  <c r="I15" i="49"/>
  <c r="L15" i="49" s="1"/>
  <c r="K14" i="49"/>
  <c r="I14" i="49"/>
  <c r="L14" i="49" s="1"/>
  <c r="K13" i="49"/>
  <c r="I13" i="49"/>
  <c r="L13" i="49" s="1"/>
  <c r="K12" i="49"/>
  <c r="I12" i="49"/>
  <c r="L12" i="49" s="1"/>
  <c r="K11" i="49"/>
  <c r="I11" i="49"/>
  <c r="L11" i="49" s="1"/>
  <c r="K10" i="49"/>
  <c r="I10" i="49"/>
  <c r="L10" i="49" s="1"/>
  <c r="K9" i="49"/>
  <c r="I9" i="49"/>
  <c r="L9" i="49" s="1"/>
  <c r="K8" i="49"/>
  <c r="K23" i="49" s="1"/>
  <c r="I8" i="49"/>
  <c r="L8" i="49" s="1"/>
  <c r="K7" i="49"/>
  <c r="I7" i="49"/>
  <c r="L7" i="49" s="1"/>
  <c r="N38" i="52" l="1"/>
  <c r="O38" i="52" s="1"/>
  <c r="J84" i="52"/>
  <c r="N84" i="52"/>
  <c r="O11" i="52"/>
  <c r="T70" i="51"/>
  <c r="H85" i="51"/>
  <c r="T69" i="51"/>
  <c r="Q66" i="51"/>
  <c r="I85" i="51"/>
  <c r="T56" i="51"/>
  <c r="T52" i="51"/>
  <c r="G85" i="51"/>
  <c r="R22" i="51"/>
  <c r="T21" i="51"/>
  <c r="P66" i="51"/>
  <c r="T60" i="51"/>
  <c r="AA78" i="51"/>
  <c r="AC78" i="51"/>
  <c r="Z78" i="51"/>
  <c r="AA76" i="51"/>
  <c r="AC76" i="51"/>
  <c r="Z76" i="51"/>
  <c r="AA74" i="51"/>
  <c r="AC74" i="51"/>
  <c r="Z74" i="51"/>
  <c r="P78" i="51"/>
  <c r="R76" i="51"/>
  <c r="Q75" i="51"/>
  <c r="P74" i="51"/>
  <c r="T68" i="51"/>
  <c r="T64" i="51"/>
  <c r="T62" i="51"/>
  <c r="T45" i="51"/>
  <c r="L47" i="51"/>
  <c r="AC40" i="51"/>
  <c r="AC47" i="51" s="1"/>
  <c r="Z40" i="51"/>
  <c r="Z47" i="51" s="1"/>
  <c r="AA40" i="51"/>
  <c r="AA47" i="51" s="1"/>
  <c r="AA38" i="51"/>
  <c r="AC38" i="51"/>
  <c r="Z38" i="51"/>
  <c r="AA30" i="51"/>
  <c r="AC30" i="51"/>
  <c r="Z30" i="51"/>
  <c r="T29" i="51"/>
  <c r="AA24" i="51"/>
  <c r="Z24" i="51"/>
  <c r="AC24" i="51"/>
  <c r="AA9" i="51"/>
  <c r="AC9" i="51"/>
  <c r="Z9" i="51"/>
  <c r="Q76" i="51"/>
  <c r="R73" i="51"/>
  <c r="T73" i="51" s="1"/>
  <c r="AA70" i="51"/>
  <c r="AC70" i="51"/>
  <c r="Z70" i="51"/>
  <c r="AA68" i="51"/>
  <c r="AC68" i="51"/>
  <c r="Z68" i="51"/>
  <c r="T58" i="51"/>
  <c r="AA55" i="51"/>
  <c r="AC55" i="51"/>
  <c r="Z55" i="51"/>
  <c r="T54" i="51"/>
  <c r="AA51" i="51"/>
  <c r="AC51" i="51"/>
  <c r="Z51" i="51"/>
  <c r="T50" i="51"/>
  <c r="T43" i="51"/>
  <c r="T41" i="51"/>
  <c r="T37" i="51"/>
  <c r="AA11" i="51"/>
  <c r="AC11" i="51"/>
  <c r="Z11" i="51"/>
  <c r="J12" i="51"/>
  <c r="L6" i="51"/>
  <c r="Q55" i="51"/>
  <c r="T55" i="51" s="1"/>
  <c r="Q51" i="51"/>
  <c r="T51" i="51" s="1"/>
  <c r="Q38" i="51"/>
  <c r="Q30" i="51"/>
  <c r="P11" i="51"/>
  <c r="R9" i="51"/>
  <c r="Q8" i="51"/>
  <c r="P7" i="51"/>
  <c r="J59" i="51"/>
  <c r="R24" i="51"/>
  <c r="Q11" i="51"/>
  <c r="P84" i="51"/>
  <c r="T80" i="51"/>
  <c r="T84" i="51" s="1"/>
  <c r="AA77" i="51"/>
  <c r="AC77" i="51"/>
  <c r="Z77" i="51"/>
  <c r="AA75" i="51"/>
  <c r="AC75" i="51"/>
  <c r="Z75" i="51"/>
  <c r="L84" i="51"/>
  <c r="AC80" i="51"/>
  <c r="AC84" i="51" s="1"/>
  <c r="Z80" i="51"/>
  <c r="Z84" i="51" s="1"/>
  <c r="AA80" i="51"/>
  <c r="AA84" i="51" s="1"/>
  <c r="R78" i="51"/>
  <c r="Q77" i="51"/>
  <c r="P76" i="51"/>
  <c r="T76" i="51" s="1"/>
  <c r="R74" i="51"/>
  <c r="J79" i="51"/>
  <c r="L67" i="51"/>
  <c r="P59" i="51"/>
  <c r="T65" i="51"/>
  <c r="T63" i="51"/>
  <c r="T61" i="51"/>
  <c r="R66" i="51"/>
  <c r="L66" i="51"/>
  <c r="AC60" i="51"/>
  <c r="AC66" i="51" s="1"/>
  <c r="Z60" i="51"/>
  <c r="Z66" i="51" s="1"/>
  <c r="AA60" i="51"/>
  <c r="AA66" i="51" s="1"/>
  <c r="T38" i="51"/>
  <c r="T34" i="51"/>
  <c r="T30" i="51"/>
  <c r="T26" i="51"/>
  <c r="T44" i="51"/>
  <c r="AA34" i="51"/>
  <c r="AC34" i="51"/>
  <c r="Z34" i="51"/>
  <c r="AA32" i="51"/>
  <c r="AC32" i="51"/>
  <c r="Z32" i="51"/>
  <c r="AA28" i="51"/>
  <c r="AC28" i="51"/>
  <c r="Z28" i="51"/>
  <c r="AA26" i="51"/>
  <c r="AC26" i="51"/>
  <c r="Z26" i="51"/>
  <c r="P22" i="51"/>
  <c r="T13" i="51"/>
  <c r="T22" i="51" s="1"/>
  <c r="AA10" i="51"/>
  <c r="AC10" i="51"/>
  <c r="Z10" i="51"/>
  <c r="AA8" i="51"/>
  <c r="AC8" i="51"/>
  <c r="Z8" i="51"/>
  <c r="Q78" i="51"/>
  <c r="P77" i="51"/>
  <c r="T77" i="51" s="1"/>
  <c r="R75" i="51"/>
  <c r="Q74" i="51"/>
  <c r="AA73" i="51"/>
  <c r="AC73" i="51"/>
  <c r="Z73" i="51"/>
  <c r="T72" i="51"/>
  <c r="AA57" i="51"/>
  <c r="AC57" i="51"/>
  <c r="Z57" i="51"/>
  <c r="AA53" i="51"/>
  <c r="AC53" i="51"/>
  <c r="Z53" i="51"/>
  <c r="AA49" i="51"/>
  <c r="AC49" i="51"/>
  <c r="Z49" i="51"/>
  <c r="T46" i="51"/>
  <c r="T42" i="51"/>
  <c r="P40" i="51"/>
  <c r="AA36" i="51"/>
  <c r="AC36" i="51"/>
  <c r="Z36" i="51"/>
  <c r="AA25" i="51"/>
  <c r="AC25" i="51"/>
  <c r="Z25" i="51"/>
  <c r="J39" i="51"/>
  <c r="L23" i="51"/>
  <c r="AA7" i="51"/>
  <c r="AC7" i="51"/>
  <c r="Z7" i="51"/>
  <c r="Q57" i="51"/>
  <c r="T57" i="51" s="1"/>
  <c r="Q53" i="51"/>
  <c r="T53" i="51" s="1"/>
  <c r="Q49" i="51"/>
  <c r="T49" i="51" s="1"/>
  <c r="Q36" i="51"/>
  <c r="T36" i="51" s="1"/>
  <c r="Q32" i="51"/>
  <c r="T32" i="51" s="1"/>
  <c r="Q28" i="51"/>
  <c r="T28" i="51" s="1"/>
  <c r="R25" i="51"/>
  <c r="Q24" i="51"/>
  <c r="L22" i="51"/>
  <c r="AC13" i="51"/>
  <c r="AC22" i="51" s="1"/>
  <c r="Z13" i="51"/>
  <c r="Z22" i="51" s="1"/>
  <c r="AA13" i="51"/>
  <c r="AA22" i="51" s="1"/>
  <c r="R11" i="51"/>
  <c r="Q10" i="51"/>
  <c r="P9" i="51"/>
  <c r="R7" i="51"/>
  <c r="AA48" i="51"/>
  <c r="L59" i="51"/>
  <c r="Z48" i="51"/>
  <c r="AC48" i="51"/>
  <c r="AC59" i="51" s="1"/>
  <c r="Q48" i="51"/>
  <c r="Q25" i="51"/>
  <c r="T25" i="51" s="1"/>
  <c r="P24" i="51"/>
  <c r="R10" i="51"/>
  <c r="Q9" i="51"/>
  <c r="P8" i="51"/>
  <c r="T8" i="51" s="1"/>
  <c r="AG87" i="32"/>
  <c r="AG86" i="32"/>
  <c r="T75" i="51" l="1"/>
  <c r="T10" i="51"/>
  <c r="T7" i="51"/>
  <c r="AA6" i="51"/>
  <c r="AA12" i="51" s="1"/>
  <c r="L12" i="51"/>
  <c r="Z6" i="51"/>
  <c r="Z12" i="51" s="1"/>
  <c r="AC6" i="51"/>
  <c r="AC12" i="51" s="1"/>
  <c r="P6" i="51"/>
  <c r="Q6" i="51"/>
  <c r="Q12" i="51" s="1"/>
  <c r="R6" i="51"/>
  <c r="R12" i="51" s="1"/>
  <c r="T78" i="51"/>
  <c r="T66" i="51"/>
  <c r="T24" i="51"/>
  <c r="Q59" i="51"/>
  <c r="Z59" i="51"/>
  <c r="AA59" i="51"/>
  <c r="T9" i="51"/>
  <c r="AA23" i="51"/>
  <c r="AA39" i="51" s="1"/>
  <c r="L39" i="51"/>
  <c r="AC23" i="51"/>
  <c r="AC39" i="51" s="1"/>
  <c r="Z23" i="51"/>
  <c r="Z39" i="51" s="1"/>
  <c r="P23" i="51"/>
  <c r="Q23" i="51"/>
  <c r="Q39" i="51" s="1"/>
  <c r="R23" i="51"/>
  <c r="R39" i="51" s="1"/>
  <c r="P47" i="51"/>
  <c r="T40" i="51"/>
  <c r="T47" i="51" s="1"/>
  <c r="T48" i="51"/>
  <c r="T59" i="51" s="1"/>
  <c r="L79" i="51"/>
  <c r="AA67" i="51"/>
  <c r="AA79" i="51" s="1"/>
  <c r="Z67" i="51"/>
  <c r="Z79" i="51" s="1"/>
  <c r="AC67" i="51"/>
  <c r="AC79" i="51" s="1"/>
  <c r="Q67" i="51"/>
  <c r="Q79" i="51" s="1"/>
  <c r="P67" i="51"/>
  <c r="R67" i="51"/>
  <c r="R79" i="51" s="1"/>
  <c r="T11" i="51"/>
  <c r="J85" i="51"/>
  <c r="T74" i="51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Z22" i="32"/>
  <c r="M39" i="32"/>
  <c r="N39" i="32"/>
  <c r="O39" i="32"/>
  <c r="P39" i="32"/>
  <c r="Q39" i="32"/>
  <c r="R39" i="32"/>
  <c r="S39" i="32"/>
  <c r="T39" i="32"/>
  <c r="U39" i="32"/>
  <c r="V39" i="32"/>
  <c r="W39" i="32"/>
  <c r="X39" i="32"/>
  <c r="Y39" i="32"/>
  <c r="Z39" i="32"/>
  <c r="M47" i="32"/>
  <c r="N47" i="32"/>
  <c r="O47" i="32"/>
  <c r="P47" i="32"/>
  <c r="Q47" i="32"/>
  <c r="R47" i="32"/>
  <c r="S47" i="32"/>
  <c r="T47" i="32"/>
  <c r="U47" i="32"/>
  <c r="V47" i="32"/>
  <c r="W47" i="32"/>
  <c r="X47" i="32"/>
  <c r="Y47" i="32"/>
  <c r="Z47" i="32"/>
  <c r="M59" i="32"/>
  <c r="N59" i="32"/>
  <c r="O59" i="32"/>
  <c r="P59" i="32"/>
  <c r="Q59" i="32"/>
  <c r="R59" i="32"/>
  <c r="S59" i="32"/>
  <c r="T59" i="32"/>
  <c r="U59" i="32"/>
  <c r="V59" i="32"/>
  <c r="W59" i="32"/>
  <c r="X59" i="32"/>
  <c r="Y59" i="32"/>
  <c r="Z59" i="32"/>
  <c r="M66" i="32"/>
  <c r="N66" i="32"/>
  <c r="O66" i="32"/>
  <c r="P66" i="32"/>
  <c r="Q66" i="32"/>
  <c r="R66" i="32"/>
  <c r="S66" i="32"/>
  <c r="T66" i="32"/>
  <c r="U66" i="32"/>
  <c r="V66" i="32"/>
  <c r="W66" i="32"/>
  <c r="X66" i="32"/>
  <c r="Y66" i="32"/>
  <c r="Z66" i="32"/>
  <c r="M79" i="32"/>
  <c r="N79" i="32"/>
  <c r="O79" i="32"/>
  <c r="P79" i="32"/>
  <c r="Q79" i="32"/>
  <c r="R79" i="32"/>
  <c r="S79" i="32"/>
  <c r="T79" i="32"/>
  <c r="U79" i="32"/>
  <c r="V79" i="32"/>
  <c r="W79" i="32"/>
  <c r="X79" i="32"/>
  <c r="Y79" i="32"/>
  <c r="Z79" i="32"/>
  <c r="M85" i="32"/>
  <c r="Q85" i="32"/>
  <c r="U85" i="32"/>
  <c r="Y85" i="32"/>
  <c r="M84" i="32"/>
  <c r="N84" i="32"/>
  <c r="O84" i="32"/>
  <c r="P84" i="32"/>
  <c r="Q84" i="32"/>
  <c r="R84" i="32"/>
  <c r="S84" i="32"/>
  <c r="T84" i="32"/>
  <c r="U84" i="32"/>
  <c r="V84" i="32"/>
  <c r="W84" i="32"/>
  <c r="X84" i="32"/>
  <c r="Y84" i="32"/>
  <c r="Z84" i="32"/>
  <c r="AA83" i="32"/>
  <c r="AA82" i="32"/>
  <c r="AA81" i="32"/>
  <c r="AA80" i="32"/>
  <c r="AA84" i="32" s="1"/>
  <c r="AA78" i="32"/>
  <c r="AA77" i="32"/>
  <c r="AA76" i="32"/>
  <c r="AA75" i="32"/>
  <c r="AA74" i="32"/>
  <c r="AA73" i="32"/>
  <c r="AA72" i="32"/>
  <c r="AA71" i="32"/>
  <c r="AA70" i="32"/>
  <c r="AA69" i="32"/>
  <c r="AA68" i="32"/>
  <c r="AA67" i="32"/>
  <c r="AA79" i="32" s="1"/>
  <c r="AA65" i="32"/>
  <c r="AA64" i="32"/>
  <c r="AA63" i="32"/>
  <c r="AA62" i="32"/>
  <c r="AA61" i="32"/>
  <c r="AA60" i="32"/>
  <c r="AA66" i="32" s="1"/>
  <c r="AA58" i="32"/>
  <c r="AA57" i="32"/>
  <c r="AA56" i="32"/>
  <c r="AA55" i="32"/>
  <c r="AA54" i="32"/>
  <c r="AA53" i="32"/>
  <c r="AA52" i="32"/>
  <c r="AA51" i="32"/>
  <c r="AA50" i="32"/>
  <c r="AA49" i="32"/>
  <c r="AA48" i="32"/>
  <c r="AA59" i="32" s="1"/>
  <c r="AA46" i="32"/>
  <c r="AA45" i="32"/>
  <c r="AA44" i="32"/>
  <c r="AA43" i="32"/>
  <c r="AA42" i="32"/>
  <c r="AA41" i="32"/>
  <c r="AA40" i="32"/>
  <c r="AA47" i="32" s="1"/>
  <c r="AA38" i="32"/>
  <c r="AA37" i="32"/>
  <c r="AA36" i="32"/>
  <c r="AA35" i="32"/>
  <c r="AA34" i="32"/>
  <c r="AA33" i="32"/>
  <c r="AA32" i="32"/>
  <c r="AA31" i="32"/>
  <c r="AA30" i="32"/>
  <c r="AA29" i="32"/>
  <c r="AA28" i="32"/>
  <c r="AA27" i="32"/>
  <c r="AA26" i="32"/>
  <c r="AA25" i="32"/>
  <c r="AA24" i="32"/>
  <c r="AA23" i="32"/>
  <c r="AA39" i="32" s="1"/>
  <c r="AA21" i="32"/>
  <c r="AA20" i="32"/>
  <c r="AA19" i="32"/>
  <c r="AA18" i="32"/>
  <c r="AA17" i="32"/>
  <c r="AA16" i="32"/>
  <c r="AA15" i="32"/>
  <c r="AA14" i="32"/>
  <c r="AA13" i="32"/>
  <c r="AA22" i="32" s="1"/>
  <c r="M12" i="32"/>
  <c r="N12" i="32"/>
  <c r="O12" i="32"/>
  <c r="P12" i="32"/>
  <c r="Q12" i="32"/>
  <c r="R12" i="32"/>
  <c r="S12" i="32"/>
  <c r="T12" i="32"/>
  <c r="U12" i="32"/>
  <c r="V12" i="32"/>
  <c r="W12" i="32"/>
  <c r="X12" i="32"/>
  <c r="Y12" i="32"/>
  <c r="Z12" i="32"/>
  <c r="AA7" i="32"/>
  <c r="AA8" i="32"/>
  <c r="AA9" i="32"/>
  <c r="AA10" i="32"/>
  <c r="AA12" i="32" s="1"/>
  <c r="AA11" i="32"/>
  <c r="AA6" i="32"/>
  <c r="AD84" i="32"/>
  <c r="AE84" i="32"/>
  <c r="AF84" i="32"/>
  <c r="AG84" i="32"/>
  <c r="AD79" i="32"/>
  <c r="AE79" i="32"/>
  <c r="AF79" i="32"/>
  <c r="AG79" i="32"/>
  <c r="AD66" i="32"/>
  <c r="AE66" i="32"/>
  <c r="AF66" i="32"/>
  <c r="AG66" i="32"/>
  <c r="AD59" i="32"/>
  <c r="AE59" i="32"/>
  <c r="AF59" i="32"/>
  <c r="AG59" i="32"/>
  <c r="AD47" i="32"/>
  <c r="AE47" i="32"/>
  <c r="AF47" i="32"/>
  <c r="AG47" i="32"/>
  <c r="AD39" i="32"/>
  <c r="AE39" i="32"/>
  <c r="AF39" i="32"/>
  <c r="AF85" i="32" s="1"/>
  <c r="AG39" i="32"/>
  <c r="AD22" i="32"/>
  <c r="AE22" i="32"/>
  <c r="AE85" i="32" s="1"/>
  <c r="AF22" i="32"/>
  <c r="AG22" i="32"/>
  <c r="AD12" i="32"/>
  <c r="AD85" i="32" s="1"/>
  <c r="AE12" i="32"/>
  <c r="AF12" i="32"/>
  <c r="AG12" i="32"/>
  <c r="AB12" i="32"/>
  <c r="AB22" i="32"/>
  <c r="AB39" i="32"/>
  <c r="AB47" i="32"/>
  <c r="AB59" i="32"/>
  <c r="AB66" i="32"/>
  <c r="AB79" i="32"/>
  <c r="AB84" i="32"/>
  <c r="S5" i="31"/>
  <c r="P39" i="51" l="1"/>
  <c r="T23" i="51"/>
  <c r="T39" i="51" s="1"/>
  <c r="R85" i="51"/>
  <c r="P12" i="51"/>
  <c r="T6" i="51"/>
  <c r="T12" i="51" s="1"/>
  <c r="Z85" i="51"/>
  <c r="AA85" i="51"/>
  <c r="P79" i="51"/>
  <c r="T67" i="51"/>
  <c r="T79" i="51" s="1"/>
  <c r="Q85" i="51"/>
  <c r="AC85" i="51"/>
  <c r="L85" i="51"/>
  <c r="AG87" i="51" s="1"/>
  <c r="Z85" i="32"/>
  <c r="V85" i="32"/>
  <c r="R85" i="32"/>
  <c r="N85" i="32"/>
  <c r="X85" i="32"/>
  <c r="P85" i="32"/>
  <c r="AA85" i="32"/>
  <c r="W85" i="32"/>
  <c r="S85" i="32"/>
  <c r="O85" i="32"/>
  <c r="T85" i="32"/>
  <c r="AG85" i="32"/>
  <c r="AB85" i="32"/>
  <c r="Y83" i="32"/>
  <c r="Y82" i="32"/>
  <c r="Y81" i="32"/>
  <c r="Y80" i="32"/>
  <c r="Y78" i="32"/>
  <c r="Y77" i="32"/>
  <c r="Y76" i="32"/>
  <c r="Y75" i="32"/>
  <c r="Y74" i="32"/>
  <c r="Y73" i="32"/>
  <c r="Y72" i="32"/>
  <c r="Y71" i="32"/>
  <c r="Y70" i="32"/>
  <c r="Y69" i="32"/>
  <c r="Y68" i="32"/>
  <c r="Y67" i="32"/>
  <c r="Y65" i="32"/>
  <c r="Y64" i="32"/>
  <c r="Y63" i="32"/>
  <c r="Y62" i="32"/>
  <c r="Y61" i="32"/>
  <c r="Y60" i="32"/>
  <c r="Y58" i="32"/>
  <c r="Y57" i="32"/>
  <c r="Y56" i="32"/>
  <c r="Y55" i="32"/>
  <c r="Y54" i="32"/>
  <c r="Y53" i="32"/>
  <c r="Y52" i="32"/>
  <c r="Y51" i="32"/>
  <c r="Y50" i="32"/>
  <c r="Y49" i="32"/>
  <c r="Y48" i="32"/>
  <c r="Y46" i="32"/>
  <c r="Y45" i="32"/>
  <c r="Y44" i="32"/>
  <c r="Y43" i="32"/>
  <c r="Y42" i="32"/>
  <c r="Y41" i="32"/>
  <c r="Y40" i="32"/>
  <c r="Y38" i="32"/>
  <c r="Y37" i="32"/>
  <c r="Y36" i="32"/>
  <c r="Y35" i="32"/>
  <c r="Y34" i="32"/>
  <c r="Y33" i="32"/>
  <c r="Y32" i="32"/>
  <c r="Y31" i="32"/>
  <c r="Y30" i="32"/>
  <c r="Y29" i="32"/>
  <c r="Y28" i="32"/>
  <c r="Y27" i="32"/>
  <c r="Y26" i="32"/>
  <c r="Y25" i="32"/>
  <c r="Y24" i="32"/>
  <c r="Y23" i="32"/>
  <c r="Y21" i="32"/>
  <c r="Y20" i="32"/>
  <c r="Y19" i="32"/>
  <c r="Y18" i="32"/>
  <c r="Y17" i="32"/>
  <c r="Y16" i="32"/>
  <c r="Y15" i="32"/>
  <c r="Y14" i="32"/>
  <c r="Y13" i="32"/>
  <c r="Y7" i="32"/>
  <c r="Y8" i="32"/>
  <c r="Y9" i="32"/>
  <c r="Y10" i="32"/>
  <c r="Y11" i="32"/>
  <c r="Y6" i="32"/>
  <c r="P85" i="51" l="1"/>
  <c r="T85" i="51"/>
  <c r="G125" i="40"/>
  <c r="G118" i="40"/>
  <c r="G97" i="40"/>
  <c r="G58" i="40"/>
  <c r="G28" i="40"/>
  <c r="J80" i="31"/>
  <c r="J81" i="31"/>
  <c r="J82" i="31"/>
  <c r="J79" i="31"/>
  <c r="J67" i="31"/>
  <c r="J68" i="31"/>
  <c r="J69" i="31"/>
  <c r="J70" i="31"/>
  <c r="J71" i="31"/>
  <c r="J72" i="31"/>
  <c r="J73" i="31"/>
  <c r="J74" i="31"/>
  <c r="J75" i="31"/>
  <c r="J76" i="31"/>
  <c r="J77" i="31"/>
  <c r="J66" i="31"/>
  <c r="J60" i="31"/>
  <c r="J61" i="31"/>
  <c r="J62" i="31"/>
  <c r="J63" i="31"/>
  <c r="J64" i="31"/>
  <c r="J59" i="31"/>
  <c r="J48" i="31"/>
  <c r="J49" i="31"/>
  <c r="J50" i="31"/>
  <c r="J51" i="31"/>
  <c r="J52" i="31"/>
  <c r="J53" i="31"/>
  <c r="J54" i="31"/>
  <c r="J55" i="31"/>
  <c r="J56" i="31"/>
  <c r="J57" i="31"/>
  <c r="J47" i="31"/>
  <c r="J40" i="31"/>
  <c r="J41" i="31"/>
  <c r="J42" i="31"/>
  <c r="J43" i="31"/>
  <c r="J44" i="31"/>
  <c r="J45" i="31"/>
  <c r="J39" i="31"/>
  <c r="J23" i="31"/>
  <c r="J24" i="31"/>
  <c r="J25" i="31"/>
  <c r="J26" i="31"/>
  <c r="J27" i="31"/>
  <c r="J28" i="31"/>
  <c r="J29" i="31"/>
  <c r="J30" i="31"/>
  <c r="J31" i="31"/>
  <c r="J32" i="31"/>
  <c r="J33" i="31"/>
  <c r="J34" i="31"/>
  <c r="J35" i="31"/>
  <c r="J36" i="31"/>
  <c r="J37" i="31"/>
  <c r="J22" i="31"/>
  <c r="J13" i="31"/>
  <c r="J14" i="31"/>
  <c r="J15" i="31"/>
  <c r="J16" i="31"/>
  <c r="J17" i="31"/>
  <c r="J18" i="31"/>
  <c r="J19" i="31"/>
  <c r="J20" i="31"/>
  <c r="J12" i="31"/>
  <c r="J6" i="31"/>
  <c r="J7" i="31"/>
  <c r="J8" i="31"/>
  <c r="J9" i="31"/>
  <c r="J10" i="31"/>
  <c r="J5" i="31"/>
  <c r="S6" i="31"/>
  <c r="T6" i="31"/>
  <c r="U6" i="31"/>
  <c r="S7" i="31"/>
  <c r="T7" i="31"/>
  <c r="U7" i="31"/>
  <c r="S8" i="31"/>
  <c r="T8" i="31"/>
  <c r="U8" i="31"/>
  <c r="S9" i="31"/>
  <c r="T9" i="31"/>
  <c r="U9" i="31"/>
  <c r="S10" i="31"/>
  <c r="T10" i="31"/>
  <c r="U10" i="31"/>
  <c r="S12" i="31"/>
  <c r="T12" i="31"/>
  <c r="U12" i="31"/>
  <c r="S13" i="31"/>
  <c r="T13" i="31"/>
  <c r="U13" i="31"/>
  <c r="S14" i="31"/>
  <c r="T14" i="31"/>
  <c r="U14" i="31"/>
  <c r="S15" i="31"/>
  <c r="T15" i="31"/>
  <c r="U15" i="31"/>
  <c r="S16" i="31"/>
  <c r="T16" i="31"/>
  <c r="U16" i="31"/>
  <c r="S17" i="31"/>
  <c r="T17" i="31"/>
  <c r="U17" i="31"/>
  <c r="S18" i="31"/>
  <c r="T18" i="31"/>
  <c r="U18" i="31"/>
  <c r="S19" i="31"/>
  <c r="T19" i="31"/>
  <c r="U19" i="31"/>
  <c r="S20" i="31"/>
  <c r="T20" i="31"/>
  <c r="U20" i="31"/>
  <c r="S22" i="31"/>
  <c r="T22" i="31"/>
  <c r="U22" i="31"/>
  <c r="S23" i="31"/>
  <c r="T23" i="31"/>
  <c r="U23" i="31"/>
  <c r="S24" i="31"/>
  <c r="T24" i="31"/>
  <c r="U24" i="31"/>
  <c r="S25" i="31"/>
  <c r="T25" i="31"/>
  <c r="U25" i="31"/>
  <c r="S26" i="31"/>
  <c r="T26" i="31"/>
  <c r="U26" i="31"/>
  <c r="S27" i="31"/>
  <c r="T27" i="31"/>
  <c r="U27" i="31"/>
  <c r="S28" i="31"/>
  <c r="T28" i="31"/>
  <c r="U28" i="31"/>
  <c r="S29" i="31"/>
  <c r="T29" i="31"/>
  <c r="U29" i="31"/>
  <c r="S30" i="31"/>
  <c r="T30" i="31"/>
  <c r="U30" i="31"/>
  <c r="S31" i="31"/>
  <c r="T31" i="31"/>
  <c r="U31" i="31"/>
  <c r="S32" i="31"/>
  <c r="T32" i="31"/>
  <c r="U32" i="31"/>
  <c r="S33" i="31"/>
  <c r="T33" i="31"/>
  <c r="U33" i="31"/>
  <c r="S34" i="31"/>
  <c r="T34" i="31"/>
  <c r="U34" i="31"/>
  <c r="S35" i="31"/>
  <c r="T35" i="31"/>
  <c r="U35" i="31"/>
  <c r="S36" i="31"/>
  <c r="T36" i="31"/>
  <c r="U36" i="31"/>
  <c r="S37" i="31"/>
  <c r="T37" i="31"/>
  <c r="U37" i="31"/>
  <c r="S39" i="31"/>
  <c r="T39" i="31"/>
  <c r="U39" i="31"/>
  <c r="S40" i="31"/>
  <c r="T40" i="31"/>
  <c r="U40" i="31"/>
  <c r="S41" i="31"/>
  <c r="T41" i="31"/>
  <c r="U41" i="31"/>
  <c r="S42" i="31"/>
  <c r="T42" i="31"/>
  <c r="U42" i="31"/>
  <c r="S43" i="31"/>
  <c r="T43" i="31"/>
  <c r="U43" i="31"/>
  <c r="S44" i="31"/>
  <c r="T44" i="31"/>
  <c r="U44" i="31"/>
  <c r="S45" i="31"/>
  <c r="T45" i="31"/>
  <c r="U45" i="31"/>
  <c r="S47" i="31"/>
  <c r="T47" i="31"/>
  <c r="U47" i="31"/>
  <c r="S48" i="31"/>
  <c r="T48" i="31"/>
  <c r="U48" i="31"/>
  <c r="S49" i="31"/>
  <c r="T49" i="31"/>
  <c r="U49" i="31"/>
  <c r="S50" i="31"/>
  <c r="T50" i="31"/>
  <c r="U50" i="31"/>
  <c r="S51" i="31"/>
  <c r="T51" i="31"/>
  <c r="U51" i="31"/>
  <c r="S52" i="31"/>
  <c r="T52" i="31"/>
  <c r="U52" i="31"/>
  <c r="S53" i="31"/>
  <c r="T53" i="31"/>
  <c r="U53" i="31"/>
  <c r="S54" i="31"/>
  <c r="T54" i="31"/>
  <c r="U54" i="31"/>
  <c r="S55" i="31"/>
  <c r="T55" i="31"/>
  <c r="U55" i="31"/>
  <c r="S56" i="31"/>
  <c r="T56" i="31"/>
  <c r="U56" i="31"/>
  <c r="S57" i="31"/>
  <c r="T57" i="31"/>
  <c r="U57" i="31"/>
  <c r="S59" i="31"/>
  <c r="T59" i="31"/>
  <c r="U59" i="31"/>
  <c r="S60" i="31"/>
  <c r="T60" i="31"/>
  <c r="U60" i="31"/>
  <c r="S61" i="31"/>
  <c r="T61" i="31"/>
  <c r="U61" i="31"/>
  <c r="S62" i="31"/>
  <c r="T62" i="31"/>
  <c r="U62" i="31"/>
  <c r="S63" i="31"/>
  <c r="T63" i="31"/>
  <c r="U63" i="31"/>
  <c r="S64" i="31"/>
  <c r="T64" i="31"/>
  <c r="U64" i="31"/>
  <c r="S66" i="31"/>
  <c r="T66" i="31"/>
  <c r="U66" i="31"/>
  <c r="S67" i="31"/>
  <c r="T67" i="31"/>
  <c r="U67" i="31"/>
  <c r="S68" i="31"/>
  <c r="T68" i="31"/>
  <c r="U68" i="31"/>
  <c r="S69" i="31"/>
  <c r="T69" i="31"/>
  <c r="U69" i="31"/>
  <c r="S70" i="31"/>
  <c r="T70" i="31"/>
  <c r="U70" i="31"/>
  <c r="S71" i="31"/>
  <c r="T71" i="31"/>
  <c r="U71" i="31"/>
  <c r="S72" i="31"/>
  <c r="T72" i="31"/>
  <c r="U72" i="31"/>
  <c r="S73" i="31"/>
  <c r="T73" i="31"/>
  <c r="U73" i="31"/>
  <c r="S74" i="31"/>
  <c r="T74" i="31"/>
  <c r="U74" i="31"/>
  <c r="S75" i="31"/>
  <c r="T75" i="31"/>
  <c r="U75" i="31"/>
  <c r="S76" i="31"/>
  <c r="T76" i="31"/>
  <c r="U76" i="31"/>
  <c r="S77" i="31"/>
  <c r="T77" i="31"/>
  <c r="U77" i="31"/>
  <c r="S79" i="31"/>
  <c r="T79" i="31"/>
  <c r="U79" i="31"/>
  <c r="S80" i="31"/>
  <c r="T80" i="31"/>
  <c r="U80" i="31"/>
  <c r="S81" i="31"/>
  <c r="T81" i="31"/>
  <c r="U81" i="31"/>
  <c r="S82" i="31"/>
  <c r="T82" i="31"/>
  <c r="U82" i="31"/>
  <c r="T5" i="31"/>
  <c r="U5" i="31"/>
  <c r="M58" i="31" l="1"/>
  <c r="BF85" i="36" l="1"/>
  <c r="BF80" i="36"/>
  <c r="BF67" i="36"/>
  <c r="BF60" i="36"/>
  <c r="BF48" i="36"/>
  <c r="BF40" i="36"/>
  <c r="BF23" i="36"/>
  <c r="BF13" i="36"/>
  <c r="BF86" i="36" l="1"/>
  <c r="BA85" i="36"/>
  <c r="BA80" i="36"/>
  <c r="BA67" i="36"/>
  <c r="BA60" i="36"/>
  <c r="BA48" i="36"/>
  <c r="BA40" i="36"/>
  <c r="BA23" i="36"/>
  <c r="BA13" i="36"/>
  <c r="H85" i="36"/>
  <c r="I85" i="36"/>
  <c r="J85" i="36"/>
  <c r="K85" i="36"/>
  <c r="L85" i="36"/>
  <c r="M85" i="36"/>
  <c r="N85" i="36"/>
  <c r="O85" i="36"/>
  <c r="P85" i="36"/>
  <c r="Q85" i="36"/>
  <c r="R85" i="36"/>
  <c r="S85" i="36"/>
  <c r="T85" i="36"/>
  <c r="U85" i="36"/>
  <c r="V85" i="36"/>
  <c r="W85" i="36"/>
  <c r="X85" i="36"/>
  <c r="Y85" i="36"/>
  <c r="Z85" i="36"/>
  <c r="AA85" i="36"/>
  <c r="AB85" i="36"/>
  <c r="AC85" i="36"/>
  <c r="AD85" i="36"/>
  <c r="AE85" i="36"/>
  <c r="AF85" i="36"/>
  <c r="AG85" i="36"/>
  <c r="AH85" i="36"/>
  <c r="AI85" i="36"/>
  <c r="AK85" i="36"/>
  <c r="AL85" i="36"/>
  <c r="AM85" i="36"/>
  <c r="AN85" i="36"/>
  <c r="AO85" i="36"/>
  <c r="AP85" i="36"/>
  <c r="AQ85" i="36"/>
  <c r="AR85" i="36"/>
  <c r="AS85" i="36"/>
  <c r="AT85" i="36"/>
  <c r="AU85" i="36"/>
  <c r="AW85" i="36"/>
  <c r="AX85" i="36"/>
  <c r="BB85" i="36"/>
  <c r="H80" i="36"/>
  <c r="I80" i="36"/>
  <c r="J80" i="36"/>
  <c r="K80" i="36"/>
  <c r="L80" i="36"/>
  <c r="M80" i="36"/>
  <c r="N80" i="36"/>
  <c r="O80" i="36"/>
  <c r="P80" i="36"/>
  <c r="Q80" i="36"/>
  <c r="R80" i="36"/>
  <c r="S80" i="36"/>
  <c r="T80" i="36"/>
  <c r="U80" i="36"/>
  <c r="V80" i="36"/>
  <c r="W80" i="36"/>
  <c r="X80" i="36"/>
  <c r="Y80" i="36"/>
  <c r="Z80" i="36"/>
  <c r="AA80" i="36"/>
  <c r="AB80" i="36"/>
  <c r="AC80" i="36"/>
  <c r="AD80" i="36"/>
  <c r="AE80" i="36"/>
  <c r="AF80" i="36"/>
  <c r="AG80" i="36"/>
  <c r="AH80" i="36"/>
  <c r="AI80" i="36"/>
  <c r="AK80" i="36"/>
  <c r="AL80" i="36"/>
  <c r="AM80" i="36"/>
  <c r="AN80" i="36"/>
  <c r="AO80" i="36"/>
  <c r="AP80" i="36"/>
  <c r="AQ80" i="36"/>
  <c r="AR80" i="36"/>
  <c r="AS80" i="36"/>
  <c r="AT80" i="36"/>
  <c r="AU80" i="36"/>
  <c r="AW80" i="36"/>
  <c r="AX80" i="36"/>
  <c r="BB80" i="36"/>
  <c r="H67" i="36"/>
  <c r="I67" i="36"/>
  <c r="J67" i="36"/>
  <c r="K67" i="36"/>
  <c r="L67" i="36"/>
  <c r="M67" i="36"/>
  <c r="N67" i="36"/>
  <c r="O67" i="36"/>
  <c r="P67" i="36"/>
  <c r="Q67" i="36"/>
  <c r="R67" i="36"/>
  <c r="S67" i="36"/>
  <c r="T67" i="36"/>
  <c r="U67" i="36"/>
  <c r="V67" i="36"/>
  <c r="W67" i="36"/>
  <c r="X67" i="36"/>
  <c r="Y67" i="36"/>
  <c r="Z67" i="36"/>
  <c r="AA67" i="36"/>
  <c r="AB67" i="36"/>
  <c r="AC67" i="36"/>
  <c r="AD67" i="36"/>
  <c r="AE67" i="36"/>
  <c r="AF67" i="36"/>
  <c r="AG67" i="36"/>
  <c r="AH67" i="36"/>
  <c r="AI67" i="36"/>
  <c r="AK67" i="36"/>
  <c r="AL67" i="36"/>
  <c r="AM67" i="36"/>
  <c r="AN67" i="36"/>
  <c r="AO67" i="36"/>
  <c r="AP67" i="36"/>
  <c r="AQ67" i="36"/>
  <c r="AR67" i="36"/>
  <c r="AS67" i="36"/>
  <c r="AT67" i="36"/>
  <c r="AU67" i="36"/>
  <c r="AW67" i="36"/>
  <c r="AX67" i="36"/>
  <c r="BB67" i="36"/>
  <c r="H60" i="36"/>
  <c r="I60" i="36"/>
  <c r="J60" i="36"/>
  <c r="K60" i="36"/>
  <c r="L60" i="36"/>
  <c r="M60" i="36"/>
  <c r="N60" i="36"/>
  <c r="O60" i="36"/>
  <c r="P60" i="36"/>
  <c r="Q60" i="36"/>
  <c r="R60" i="36"/>
  <c r="S60" i="36"/>
  <c r="T60" i="36"/>
  <c r="U60" i="36"/>
  <c r="V60" i="36"/>
  <c r="W60" i="36"/>
  <c r="X60" i="36"/>
  <c r="Y60" i="36"/>
  <c r="Z60" i="36"/>
  <c r="AA60" i="36"/>
  <c r="AB60" i="36"/>
  <c r="AC60" i="36"/>
  <c r="AD60" i="36"/>
  <c r="AE60" i="36"/>
  <c r="AF60" i="36"/>
  <c r="AG60" i="36"/>
  <c r="AH60" i="36"/>
  <c r="AI60" i="36"/>
  <c r="AK60" i="36"/>
  <c r="AL60" i="36"/>
  <c r="AM60" i="36"/>
  <c r="AN60" i="36"/>
  <c r="AO60" i="36"/>
  <c r="AP60" i="36"/>
  <c r="AQ60" i="36"/>
  <c r="AR60" i="36"/>
  <c r="AS60" i="36"/>
  <c r="AT60" i="36"/>
  <c r="AU60" i="36"/>
  <c r="AW60" i="36"/>
  <c r="AX60" i="36"/>
  <c r="BB60" i="36"/>
  <c r="H48" i="36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Y48" i="36"/>
  <c r="Z48" i="36"/>
  <c r="AA48" i="36"/>
  <c r="AB48" i="36"/>
  <c r="AC48" i="36"/>
  <c r="AD48" i="36"/>
  <c r="AE48" i="36"/>
  <c r="AF48" i="36"/>
  <c r="AG48" i="36"/>
  <c r="AH48" i="36"/>
  <c r="AI48" i="36"/>
  <c r="AK48" i="36"/>
  <c r="AL48" i="36"/>
  <c r="AM48" i="36"/>
  <c r="AN48" i="36"/>
  <c r="AO48" i="36"/>
  <c r="AP48" i="36"/>
  <c r="AQ48" i="36"/>
  <c r="AR48" i="36"/>
  <c r="AS48" i="36"/>
  <c r="AT48" i="36"/>
  <c r="AU48" i="36"/>
  <c r="AW48" i="36"/>
  <c r="AX48" i="36"/>
  <c r="BB48" i="36"/>
  <c r="H40" i="36"/>
  <c r="I40" i="36"/>
  <c r="J40" i="36"/>
  <c r="K40" i="36"/>
  <c r="L40" i="36"/>
  <c r="M40" i="36"/>
  <c r="N40" i="36"/>
  <c r="O40" i="36"/>
  <c r="P40" i="36"/>
  <c r="Q40" i="36"/>
  <c r="R40" i="36"/>
  <c r="S40" i="36"/>
  <c r="T40" i="36"/>
  <c r="U40" i="36"/>
  <c r="V40" i="36"/>
  <c r="W40" i="36"/>
  <c r="X40" i="36"/>
  <c r="Y40" i="36"/>
  <c r="Z40" i="36"/>
  <c r="AA40" i="36"/>
  <c r="AB40" i="36"/>
  <c r="AC40" i="36"/>
  <c r="AD40" i="36"/>
  <c r="AE40" i="36"/>
  <c r="AF40" i="36"/>
  <c r="AG40" i="36"/>
  <c r="AH40" i="36"/>
  <c r="AI40" i="36"/>
  <c r="AK40" i="36"/>
  <c r="AL40" i="36"/>
  <c r="AM40" i="36"/>
  <c r="AN40" i="36"/>
  <c r="AO40" i="36"/>
  <c r="AP40" i="36"/>
  <c r="AQ40" i="36"/>
  <c r="AR40" i="36"/>
  <c r="AS40" i="36"/>
  <c r="AT40" i="36"/>
  <c r="AU40" i="36"/>
  <c r="AW40" i="36"/>
  <c r="AX40" i="36"/>
  <c r="BB40" i="36"/>
  <c r="H23" i="36"/>
  <c r="I23" i="36"/>
  <c r="J23" i="36"/>
  <c r="K23" i="36"/>
  <c r="L23" i="36"/>
  <c r="M23" i="36"/>
  <c r="N23" i="36"/>
  <c r="O23" i="36"/>
  <c r="P23" i="36"/>
  <c r="Q23" i="36"/>
  <c r="R23" i="36"/>
  <c r="S23" i="36"/>
  <c r="T23" i="36"/>
  <c r="U23" i="36"/>
  <c r="V23" i="36"/>
  <c r="W23" i="36"/>
  <c r="X23" i="36"/>
  <c r="Y23" i="36"/>
  <c r="Z23" i="36"/>
  <c r="AA23" i="36"/>
  <c r="AB23" i="36"/>
  <c r="AC23" i="36"/>
  <c r="AD23" i="36"/>
  <c r="AE23" i="36"/>
  <c r="AF23" i="36"/>
  <c r="AG23" i="36"/>
  <c r="AH23" i="36"/>
  <c r="AI23" i="36"/>
  <c r="AK23" i="36"/>
  <c r="AL23" i="36"/>
  <c r="AM23" i="36"/>
  <c r="AN23" i="36"/>
  <c r="AO23" i="36"/>
  <c r="AP23" i="36"/>
  <c r="AQ23" i="36"/>
  <c r="AR23" i="36"/>
  <c r="AS23" i="36"/>
  <c r="AT23" i="36"/>
  <c r="AU23" i="36"/>
  <c r="AW23" i="36"/>
  <c r="AX23" i="36"/>
  <c r="BB23" i="36"/>
  <c r="AH13" i="36"/>
  <c r="AI13" i="36"/>
  <c r="AK13" i="36"/>
  <c r="AL13" i="36"/>
  <c r="AL86" i="36" s="1"/>
  <c r="AM13" i="36"/>
  <c r="AN13" i="36"/>
  <c r="AO13" i="36"/>
  <c r="AP13" i="36"/>
  <c r="AP86" i="36" s="1"/>
  <c r="AQ13" i="36"/>
  <c r="AR13" i="36"/>
  <c r="AS13" i="36"/>
  <c r="AT13" i="36"/>
  <c r="AT86" i="36" s="1"/>
  <c r="AU13" i="36"/>
  <c r="AW13" i="36"/>
  <c r="AX13" i="36"/>
  <c r="BB13" i="36"/>
  <c r="H13" i="36"/>
  <c r="I13" i="36"/>
  <c r="J13" i="36"/>
  <c r="K13" i="36"/>
  <c r="K86" i="36" s="1"/>
  <c r="L13" i="36"/>
  <c r="M13" i="36"/>
  <c r="N13" i="36"/>
  <c r="O13" i="36"/>
  <c r="O86" i="36" s="1"/>
  <c r="P13" i="36"/>
  <c r="Q13" i="36"/>
  <c r="R13" i="36"/>
  <c r="S13" i="36"/>
  <c r="S86" i="36" s="1"/>
  <c r="T13" i="36"/>
  <c r="U13" i="36"/>
  <c r="V13" i="36"/>
  <c r="W13" i="36"/>
  <c r="W86" i="36" s="1"/>
  <c r="X13" i="36"/>
  <c r="Y13" i="36"/>
  <c r="Z13" i="36"/>
  <c r="AA13" i="36"/>
  <c r="AA86" i="36" s="1"/>
  <c r="AB13" i="36"/>
  <c r="AC13" i="36"/>
  <c r="AD13" i="36"/>
  <c r="AE13" i="36"/>
  <c r="AE86" i="36" s="1"/>
  <c r="AF13" i="36"/>
  <c r="AG13" i="36"/>
  <c r="G13" i="36"/>
  <c r="AJ11" i="36"/>
  <c r="AJ18" i="36"/>
  <c r="AJ19" i="36"/>
  <c r="G23" i="36"/>
  <c r="AJ24" i="36"/>
  <c r="G40" i="36"/>
  <c r="AJ30" i="36"/>
  <c r="AJ31" i="36"/>
  <c r="AJ35" i="36"/>
  <c r="AJ39" i="36"/>
  <c r="AJ42" i="36"/>
  <c r="AJ43" i="36"/>
  <c r="AJ47" i="36"/>
  <c r="G60" i="36"/>
  <c r="AJ54" i="36"/>
  <c r="AJ55" i="36"/>
  <c r="AJ59" i="36"/>
  <c r="AJ66" i="36"/>
  <c r="G67" i="36"/>
  <c r="G80" i="36"/>
  <c r="AJ72" i="36"/>
  <c r="AJ78" i="36"/>
  <c r="AJ79" i="36"/>
  <c r="G85" i="36"/>
  <c r="AJ83" i="36"/>
  <c r="AJ84" i="36"/>
  <c r="AJ82" i="36"/>
  <c r="AJ74" i="36"/>
  <c r="AJ70" i="36"/>
  <c r="AJ62" i="36"/>
  <c r="AJ58" i="36"/>
  <c r="AJ50" i="36"/>
  <c r="AJ46" i="36"/>
  <c r="AJ38" i="36"/>
  <c r="AJ34" i="36"/>
  <c r="AJ26" i="36"/>
  <c r="AJ22" i="36"/>
  <c r="AJ10" i="36"/>
  <c r="AV8" i="36"/>
  <c r="AY8" i="36" s="1"/>
  <c r="AV9" i="36"/>
  <c r="AY9" i="36" s="1"/>
  <c r="AV10" i="36"/>
  <c r="AY10" i="36" s="1"/>
  <c r="AV11" i="36"/>
  <c r="AY11" i="36" s="1"/>
  <c r="AV12" i="36"/>
  <c r="AY12" i="36" s="1"/>
  <c r="AV14" i="36"/>
  <c r="AV15" i="36"/>
  <c r="AY15" i="36" s="1"/>
  <c r="AV16" i="36"/>
  <c r="AY16" i="36" s="1"/>
  <c r="AV17" i="36"/>
  <c r="AY17" i="36" s="1"/>
  <c r="AV18" i="36"/>
  <c r="AY18" i="36" s="1"/>
  <c r="AV19" i="36"/>
  <c r="AY19" i="36" s="1"/>
  <c r="AV20" i="36"/>
  <c r="AY20" i="36" s="1"/>
  <c r="AV21" i="36"/>
  <c r="AY21" i="36" s="1"/>
  <c r="AV22" i="36"/>
  <c r="AY22" i="36" s="1"/>
  <c r="AV24" i="36"/>
  <c r="AY24" i="36" s="1"/>
  <c r="AV25" i="36"/>
  <c r="AY25" i="36" s="1"/>
  <c r="AV26" i="36"/>
  <c r="AY26" i="36" s="1"/>
  <c r="AV27" i="36"/>
  <c r="AY27" i="36" s="1"/>
  <c r="AV28" i="36"/>
  <c r="AY28" i="36" s="1"/>
  <c r="AV29" i="36"/>
  <c r="AY29" i="36" s="1"/>
  <c r="AV30" i="36"/>
  <c r="AY30" i="36" s="1"/>
  <c r="AV31" i="36"/>
  <c r="AY31" i="36" s="1"/>
  <c r="AV32" i="36"/>
  <c r="AY32" i="36" s="1"/>
  <c r="AV33" i="36"/>
  <c r="AY33" i="36" s="1"/>
  <c r="AV34" i="36"/>
  <c r="AY34" i="36" s="1"/>
  <c r="AV35" i="36"/>
  <c r="AY35" i="36" s="1"/>
  <c r="AV36" i="36"/>
  <c r="AY36" i="36" s="1"/>
  <c r="AV37" i="36"/>
  <c r="AY37" i="36" s="1"/>
  <c r="AV38" i="36"/>
  <c r="AY38" i="36" s="1"/>
  <c r="AV39" i="36"/>
  <c r="AY39" i="36" s="1"/>
  <c r="AV41" i="36"/>
  <c r="AY41" i="36" s="1"/>
  <c r="AV42" i="36"/>
  <c r="AY42" i="36" s="1"/>
  <c r="AV43" i="36"/>
  <c r="AY43" i="36" s="1"/>
  <c r="AV44" i="36"/>
  <c r="AY44" i="36" s="1"/>
  <c r="AV45" i="36"/>
  <c r="AY45" i="36" s="1"/>
  <c r="AV46" i="36"/>
  <c r="AY46" i="36" s="1"/>
  <c r="AV47" i="36"/>
  <c r="AY47" i="36" s="1"/>
  <c r="AV49" i="36"/>
  <c r="AV50" i="36"/>
  <c r="AY50" i="36" s="1"/>
  <c r="AV51" i="36"/>
  <c r="AY51" i="36" s="1"/>
  <c r="AV52" i="36"/>
  <c r="AY52" i="36" s="1"/>
  <c r="AV53" i="36"/>
  <c r="AY53" i="36" s="1"/>
  <c r="AV54" i="36"/>
  <c r="AY54" i="36" s="1"/>
  <c r="AV55" i="36"/>
  <c r="AY55" i="36" s="1"/>
  <c r="AV56" i="36"/>
  <c r="AY56" i="36" s="1"/>
  <c r="AV57" i="36"/>
  <c r="AY57" i="36" s="1"/>
  <c r="AV58" i="36"/>
  <c r="AY58" i="36" s="1"/>
  <c r="AV59" i="36"/>
  <c r="AY59" i="36" s="1"/>
  <c r="AV61" i="36"/>
  <c r="AV62" i="36"/>
  <c r="AY62" i="36" s="1"/>
  <c r="AV63" i="36"/>
  <c r="AY63" i="36" s="1"/>
  <c r="AV64" i="36"/>
  <c r="AY64" i="36" s="1"/>
  <c r="AV65" i="36"/>
  <c r="AY65" i="36" s="1"/>
  <c r="AV66" i="36"/>
  <c r="AY66" i="36" s="1"/>
  <c r="AV68" i="36"/>
  <c r="AV69" i="36"/>
  <c r="AY69" i="36" s="1"/>
  <c r="AV70" i="36"/>
  <c r="AY70" i="36" s="1"/>
  <c r="AV71" i="36"/>
  <c r="AY71" i="36" s="1"/>
  <c r="AV72" i="36"/>
  <c r="AY72" i="36" s="1"/>
  <c r="AV73" i="36"/>
  <c r="AY73" i="36" s="1"/>
  <c r="AV74" i="36"/>
  <c r="AY74" i="36" s="1"/>
  <c r="AV75" i="36"/>
  <c r="AY75" i="36" s="1"/>
  <c r="AV76" i="36"/>
  <c r="AY76" i="36" s="1"/>
  <c r="AV77" i="36"/>
  <c r="AY77" i="36" s="1"/>
  <c r="AV78" i="36"/>
  <c r="AY78" i="36" s="1"/>
  <c r="AV79" i="36"/>
  <c r="AY79" i="36" s="1"/>
  <c r="AV81" i="36"/>
  <c r="AY81" i="36" s="1"/>
  <c r="AV82" i="36"/>
  <c r="AY82" i="36" s="1"/>
  <c r="AV83" i="36"/>
  <c r="AY83" i="36" s="1"/>
  <c r="AV84" i="36"/>
  <c r="AY84" i="36" s="1"/>
  <c r="AJ8" i="36"/>
  <c r="AJ9" i="36"/>
  <c r="AJ12" i="36"/>
  <c r="AJ15" i="36"/>
  <c r="AJ16" i="36"/>
  <c r="AJ17" i="36"/>
  <c r="AJ20" i="36"/>
  <c r="AJ21" i="36"/>
  <c r="AJ25" i="36"/>
  <c r="AJ27" i="36"/>
  <c r="AJ28" i="36"/>
  <c r="AJ29" i="36"/>
  <c r="AJ32" i="36"/>
  <c r="AJ33" i="36"/>
  <c r="AJ36" i="36"/>
  <c r="AJ37" i="36"/>
  <c r="AJ41" i="36"/>
  <c r="AJ44" i="36"/>
  <c r="AJ45" i="36"/>
  <c r="AJ49" i="36"/>
  <c r="AJ51" i="36"/>
  <c r="AJ52" i="36"/>
  <c r="AJ53" i="36"/>
  <c r="AJ56" i="36"/>
  <c r="AJ57" i="36"/>
  <c r="AJ61" i="36"/>
  <c r="AJ63" i="36"/>
  <c r="AJ64" i="36"/>
  <c r="AJ65" i="36"/>
  <c r="AJ68" i="36"/>
  <c r="AJ69" i="36"/>
  <c r="AJ73" i="36"/>
  <c r="AJ75" i="36"/>
  <c r="AJ76" i="36"/>
  <c r="AJ77" i="36"/>
  <c r="AJ81" i="36"/>
  <c r="AV7" i="36"/>
  <c r="AY7" i="36" s="1"/>
  <c r="AJ7" i="36"/>
  <c r="AF86" i="36" l="1"/>
  <c r="AB86" i="36"/>
  <c r="X86" i="36"/>
  <c r="T86" i="36"/>
  <c r="P86" i="36"/>
  <c r="L86" i="36"/>
  <c r="H86" i="36"/>
  <c r="AU86" i="36"/>
  <c r="AQ86" i="36"/>
  <c r="AM86" i="36"/>
  <c r="AH86" i="36"/>
  <c r="AG86" i="36"/>
  <c r="AC86" i="36"/>
  <c r="Y86" i="36"/>
  <c r="U86" i="36"/>
  <c r="Q86" i="36"/>
  <c r="M86" i="36"/>
  <c r="I86" i="36"/>
  <c r="AW86" i="36"/>
  <c r="AR86" i="36"/>
  <c r="AN86" i="36"/>
  <c r="AI86" i="36"/>
  <c r="AJ13" i="36"/>
  <c r="AY13" i="36"/>
  <c r="AY48" i="36"/>
  <c r="AJ40" i="36"/>
  <c r="AV80" i="36"/>
  <c r="AV23" i="36"/>
  <c r="AD86" i="36"/>
  <c r="Z86" i="36"/>
  <c r="V86" i="36"/>
  <c r="R86" i="36"/>
  <c r="N86" i="36"/>
  <c r="J86" i="36"/>
  <c r="AX86" i="36"/>
  <c r="AS86" i="36"/>
  <c r="AO86" i="36"/>
  <c r="AK86" i="36"/>
  <c r="AY85" i="36"/>
  <c r="AJ85" i="36"/>
  <c r="AV60" i="36"/>
  <c r="AV67" i="36"/>
  <c r="AY40" i="36"/>
  <c r="AZ73" i="36"/>
  <c r="BC73" i="36" s="1"/>
  <c r="BE73" i="36" s="1"/>
  <c r="AZ77" i="36"/>
  <c r="BC77" i="36" s="1"/>
  <c r="BE77" i="36" s="1"/>
  <c r="AZ76" i="36"/>
  <c r="BC76" i="36" s="1"/>
  <c r="BE76" i="36" s="1"/>
  <c r="AZ52" i="36"/>
  <c r="BC52" i="36" s="1"/>
  <c r="BE52" i="36" s="1"/>
  <c r="AZ44" i="36"/>
  <c r="BC44" i="36" s="1"/>
  <c r="BE44" i="36" s="1"/>
  <c r="AZ33" i="36"/>
  <c r="BC33" i="36" s="1"/>
  <c r="BE33" i="36" s="1"/>
  <c r="AZ27" i="36"/>
  <c r="BC27" i="36" s="1"/>
  <c r="BE27" i="36" s="1"/>
  <c r="AZ17" i="36"/>
  <c r="BC17" i="36" s="1"/>
  <c r="BE17" i="36" s="1"/>
  <c r="AZ9" i="36"/>
  <c r="BC9" i="36" s="1"/>
  <c r="BE9" i="36" s="1"/>
  <c r="AY49" i="36"/>
  <c r="AY60" i="36" s="1"/>
  <c r="AY14" i="36"/>
  <c r="AY23" i="36" s="1"/>
  <c r="AZ26" i="36"/>
  <c r="BC26" i="36" s="1"/>
  <c r="BE26" i="36" s="1"/>
  <c r="AZ50" i="36"/>
  <c r="BC50" i="36" s="1"/>
  <c r="BE50" i="36" s="1"/>
  <c r="AZ74" i="36"/>
  <c r="BC74" i="36" s="1"/>
  <c r="BE74" i="36" s="1"/>
  <c r="AZ55" i="36"/>
  <c r="BC55" i="36" s="1"/>
  <c r="BE55" i="36" s="1"/>
  <c r="AZ43" i="36"/>
  <c r="BC43" i="36" s="1"/>
  <c r="BE43" i="36" s="1"/>
  <c r="AZ31" i="36"/>
  <c r="BC31" i="36" s="1"/>
  <c r="BE31" i="36" s="1"/>
  <c r="AV13" i="36"/>
  <c r="AZ75" i="36"/>
  <c r="BC75" i="36" s="1"/>
  <c r="BE75" i="36" s="1"/>
  <c r="AZ65" i="36"/>
  <c r="BC65" i="36" s="1"/>
  <c r="BE65" i="36" s="1"/>
  <c r="AZ57" i="36"/>
  <c r="BC57" i="36" s="1"/>
  <c r="BE57" i="36" s="1"/>
  <c r="AZ51" i="36"/>
  <c r="BC51" i="36" s="1"/>
  <c r="BE51" i="36" s="1"/>
  <c r="AZ41" i="36"/>
  <c r="AZ32" i="36"/>
  <c r="BC32" i="36" s="1"/>
  <c r="BE32" i="36" s="1"/>
  <c r="AZ25" i="36"/>
  <c r="BC25" i="36" s="1"/>
  <c r="BE25" i="36" s="1"/>
  <c r="AZ16" i="36"/>
  <c r="BC16" i="36" s="1"/>
  <c r="BE16" i="36" s="1"/>
  <c r="AZ8" i="36"/>
  <c r="BC8" i="36" s="1"/>
  <c r="BE8" i="36" s="1"/>
  <c r="AY61" i="36"/>
  <c r="AY67" i="36" s="1"/>
  <c r="AZ34" i="36"/>
  <c r="BC34" i="36" s="1"/>
  <c r="BE34" i="36" s="1"/>
  <c r="AZ58" i="36"/>
  <c r="BC58" i="36" s="1"/>
  <c r="BE58" i="36" s="1"/>
  <c r="AZ82" i="36"/>
  <c r="BC82" i="36" s="1"/>
  <c r="BE82" i="36" s="1"/>
  <c r="AZ79" i="36"/>
  <c r="BC79" i="36" s="1"/>
  <c r="BE79" i="36" s="1"/>
  <c r="AZ54" i="36"/>
  <c r="BC54" i="36" s="1"/>
  <c r="BE54" i="36" s="1"/>
  <c r="AZ42" i="36"/>
  <c r="BC42" i="36" s="1"/>
  <c r="BE42" i="36" s="1"/>
  <c r="AZ30" i="36"/>
  <c r="BC30" i="36" s="1"/>
  <c r="BE30" i="36" s="1"/>
  <c r="AZ19" i="36"/>
  <c r="BC19" i="36" s="1"/>
  <c r="BE19" i="36" s="1"/>
  <c r="AV48" i="36"/>
  <c r="AJ48" i="36"/>
  <c r="AJ67" i="36"/>
  <c r="AV85" i="36"/>
  <c r="AZ81" i="36"/>
  <c r="AZ56" i="36"/>
  <c r="BC56" i="36" s="1"/>
  <c r="BE56" i="36" s="1"/>
  <c r="AZ37" i="36"/>
  <c r="BC37" i="36" s="1"/>
  <c r="BE37" i="36" s="1"/>
  <c r="AZ29" i="36"/>
  <c r="BC29" i="36" s="1"/>
  <c r="BE29" i="36" s="1"/>
  <c r="AZ21" i="36"/>
  <c r="BC21" i="36" s="1"/>
  <c r="BE21" i="36" s="1"/>
  <c r="AZ15" i="36"/>
  <c r="BC15" i="36" s="1"/>
  <c r="BE15" i="36" s="1"/>
  <c r="AZ10" i="36"/>
  <c r="BC10" i="36" s="1"/>
  <c r="BE10" i="36" s="1"/>
  <c r="AZ38" i="36"/>
  <c r="BC38" i="36" s="1"/>
  <c r="BE38" i="36" s="1"/>
  <c r="AZ62" i="36"/>
  <c r="BC62" i="36" s="1"/>
  <c r="BE62" i="36" s="1"/>
  <c r="AZ84" i="36"/>
  <c r="BC84" i="36" s="1"/>
  <c r="BE84" i="36" s="1"/>
  <c r="AZ78" i="36"/>
  <c r="BC78" i="36" s="1"/>
  <c r="BE78" i="36" s="1"/>
  <c r="AZ66" i="36"/>
  <c r="BC66" i="36" s="1"/>
  <c r="BE66" i="36" s="1"/>
  <c r="AZ39" i="36"/>
  <c r="BC39" i="36" s="1"/>
  <c r="BE39" i="36" s="1"/>
  <c r="AZ18" i="36"/>
  <c r="BC18" i="36" s="1"/>
  <c r="BE18" i="36" s="1"/>
  <c r="AV40" i="36"/>
  <c r="AZ64" i="36"/>
  <c r="BC64" i="36" s="1"/>
  <c r="BE64" i="36" s="1"/>
  <c r="AZ69" i="36"/>
  <c r="BC69" i="36" s="1"/>
  <c r="BE69" i="36" s="1"/>
  <c r="AZ63" i="36"/>
  <c r="BC63" i="36" s="1"/>
  <c r="BE63" i="36" s="1"/>
  <c r="AZ53" i="36"/>
  <c r="BC53" i="36" s="1"/>
  <c r="BE53" i="36" s="1"/>
  <c r="AZ45" i="36"/>
  <c r="BC45" i="36" s="1"/>
  <c r="BE45" i="36" s="1"/>
  <c r="AZ36" i="36"/>
  <c r="BC36" i="36" s="1"/>
  <c r="BE36" i="36" s="1"/>
  <c r="AZ28" i="36"/>
  <c r="BC28" i="36" s="1"/>
  <c r="BE28" i="36" s="1"/>
  <c r="AZ20" i="36"/>
  <c r="BC20" i="36" s="1"/>
  <c r="BE20" i="36" s="1"/>
  <c r="AZ12" i="36"/>
  <c r="BC12" i="36" s="1"/>
  <c r="BE12" i="36" s="1"/>
  <c r="AY68" i="36"/>
  <c r="AY80" i="36" s="1"/>
  <c r="AZ22" i="36"/>
  <c r="BC22" i="36" s="1"/>
  <c r="BE22" i="36" s="1"/>
  <c r="AZ46" i="36"/>
  <c r="BC46" i="36" s="1"/>
  <c r="BE46" i="36" s="1"/>
  <c r="AZ70" i="36"/>
  <c r="BC70" i="36" s="1"/>
  <c r="BE70" i="36" s="1"/>
  <c r="AZ83" i="36"/>
  <c r="BC83" i="36" s="1"/>
  <c r="BE83" i="36" s="1"/>
  <c r="AZ72" i="36"/>
  <c r="BC72" i="36" s="1"/>
  <c r="BE72" i="36" s="1"/>
  <c r="AZ59" i="36"/>
  <c r="BC59" i="36" s="1"/>
  <c r="BE59" i="36" s="1"/>
  <c r="AZ47" i="36"/>
  <c r="BC47" i="36" s="1"/>
  <c r="BE47" i="36" s="1"/>
  <c r="AZ35" i="36"/>
  <c r="BC35" i="36" s="1"/>
  <c r="BE35" i="36" s="1"/>
  <c r="AZ24" i="36"/>
  <c r="AZ11" i="36"/>
  <c r="BC11" i="36" s="1"/>
  <c r="BE11" i="36" s="1"/>
  <c r="AJ60" i="36"/>
  <c r="BA86" i="36"/>
  <c r="BB86" i="36"/>
  <c r="AJ71" i="36"/>
  <c r="AZ71" i="36" s="1"/>
  <c r="BC71" i="36" s="1"/>
  <c r="BE71" i="36" s="1"/>
  <c r="G48" i="36"/>
  <c r="G86" i="36" s="1"/>
  <c r="AJ14" i="36"/>
  <c r="AZ7" i="36"/>
  <c r="AJ80" i="36" l="1"/>
  <c r="AY86" i="36"/>
  <c r="AV86" i="36"/>
  <c r="BC7" i="36"/>
  <c r="BE7" i="36" s="1"/>
  <c r="BE13" i="36" s="1"/>
  <c r="AZ13" i="36"/>
  <c r="BC24" i="36"/>
  <c r="AZ40" i="36"/>
  <c r="AZ49" i="36"/>
  <c r="BC41" i="36"/>
  <c r="AZ48" i="36"/>
  <c r="AZ61" i="36"/>
  <c r="AZ68" i="36"/>
  <c r="BC81" i="36"/>
  <c r="AZ85" i="36"/>
  <c r="AZ14" i="36"/>
  <c r="AJ23" i="36"/>
  <c r="AJ86" i="36" s="1"/>
  <c r="BC13" i="36" l="1"/>
  <c r="BC61" i="36"/>
  <c r="AZ67" i="36"/>
  <c r="BE81" i="36"/>
  <c r="BE85" i="36" s="1"/>
  <c r="BC85" i="36"/>
  <c r="BE24" i="36"/>
  <c r="BE40" i="36" s="1"/>
  <c r="BC40" i="36"/>
  <c r="BE41" i="36"/>
  <c r="BE48" i="36" s="1"/>
  <c r="BC48" i="36"/>
  <c r="BC14" i="36"/>
  <c r="AZ23" i="36"/>
  <c r="BC68" i="36"/>
  <c r="AZ80" i="36"/>
  <c r="BC49" i="36"/>
  <c r="AZ60" i="36"/>
  <c r="AZ86" i="36" l="1"/>
  <c r="BE68" i="36"/>
  <c r="BE80" i="36" s="1"/>
  <c r="BC80" i="36"/>
  <c r="BE61" i="36"/>
  <c r="BE67" i="36" s="1"/>
  <c r="BC67" i="36"/>
  <c r="BE49" i="36"/>
  <c r="BE60" i="36" s="1"/>
  <c r="BC60" i="36"/>
  <c r="BE14" i="36"/>
  <c r="BE23" i="36" s="1"/>
  <c r="BC23" i="36"/>
  <c r="L6" i="48"/>
  <c r="L7" i="48"/>
  <c r="L8" i="48"/>
  <c r="L9" i="48"/>
  <c r="L10" i="48"/>
  <c r="L12" i="48"/>
  <c r="L13" i="48"/>
  <c r="L14" i="48"/>
  <c r="L15" i="48"/>
  <c r="L16" i="48"/>
  <c r="L17" i="48"/>
  <c r="L18" i="48"/>
  <c r="L19" i="48"/>
  <c r="L20" i="48"/>
  <c r="L22" i="48"/>
  <c r="L23" i="48"/>
  <c r="L24" i="48"/>
  <c r="L25" i="48"/>
  <c r="L26" i="48"/>
  <c r="L27" i="48"/>
  <c r="L28" i="48"/>
  <c r="L29" i="48"/>
  <c r="L30" i="48"/>
  <c r="L31" i="48"/>
  <c r="L32" i="48"/>
  <c r="L33" i="48"/>
  <c r="L34" i="48"/>
  <c r="L35" i="48"/>
  <c r="L36" i="48"/>
  <c r="L37" i="48"/>
  <c r="L39" i="48"/>
  <c r="L40" i="48"/>
  <c r="L41" i="48"/>
  <c r="L42" i="48"/>
  <c r="L43" i="48"/>
  <c r="L44" i="48"/>
  <c r="L45" i="48"/>
  <c r="L47" i="48"/>
  <c r="L48" i="48"/>
  <c r="L49" i="48"/>
  <c r="L50" i="48"/>
  <c r="L51" i="48"/>
  <c r="L52" i="48"/>
  <c r="L53" i="48"/>
  <c r="L54" i="48"/>
  <c r="L55" i="48"/>
  <c r="L56" i="48"/>
  <c r="L57" i="48"/>
  <c r="L59" i="48"/>
  <c r="L60" i="48"/>
  <c r="L61" i="48"/>
  <c r="L62" i="48"/>
  <c r="L63" i="48"/>
  <c r="L64" i="48"/>
  <c r="L66" i="48"/>
  <c r="L67" i="48"/>
  <c r="L68" i="48"/>
  <c r="L69" i="48"/>
  <c r="L70" i="48"/>
  <c r="L71" i="48"/>
  <c r="L72" i="48"/>
  <c r="L73" i="48"/>
  <c r="L74" i="48"/>
  <c r="L75" i="48"/>
  <c r="L76" i="48"/>
  <c r="L77" i="48"/>
  <c r="L79" i="48"/>
  <c r="L80" i="48"/>
  <c r="L81" i="48"/>
  <c r="L82" i="48"/>
  <c r="L5" i="48"/>
  <c r="BC86" i="36" l="1"/>
  <c r="BE86" i="36"/>
  <c r="S91" i="34"/>
  <c r="J38" i="48"/>
  <c r="G104" i="40" l="1"/>
  <c r="G83" i="40"/>
  <c r="G75" i="40"/>
  <c r="G126" i="40" l="1"/>
  <c r="K83" i="48"/>
  <c r="J83" i="48"/>
  <c r="K78" i="48"/>
  <c r="J78" i="48"/>
  <c r="K65" i="48"/>
  <c r="J65" i="48"/>
  <c r="K58" i="48"/>
  <c r="J58" i="48"/>
  <c r="K46" i="48"/>
  <c r="J46" i="48"/>
  <c r="K38" i="48"/>
  <c r="L38" i="48" s="1"/>
  <c r="K21" i="48"/>
  <c r="J21" i="48"/>
  <c r="K11" i="48"/>
  <c r="J11" i="48"/>
  <c r="L46" i="48" l="1"/>
  <c r="L65" i="48"/>
  <c r="L83" i="48"/>
  <c r="K84" i="48"/>
  <c r="L58" i="48"/>
  <c r="L78" i="48"/>
  <c r="J84" i="48"/>
  <c r="L11" i="48"/>
  <c r="L21" i="48"/>
  <c r="R84" i="34"/>
  <c r="R79" i="34"/>
  <c r="R66" i="34"/>
  <c r="R59" i="34"/>
  <c r="R47" i="34"/>
  <c r="R39" i="34"/>
  <c r="R22" i="34"/>
  <c r="R12" i="34"/>
  <c r="L84" i="48" l="1"/>
  <c r="K85" i="48"/>
  <c r="R85" i="34"/>
  <c r="AH84" i="34" l="1"/>
  <c r="AG84" i="34"/>
  <c r="AH79" i="34"/>
  <c r="AG79" i="34"/>
  <c r="AH66" i="34"/>
  <c r="AG66" i="34"/>
  <c r="AH59" i="34"/>
  <c r="AG59" i="34"/>
  <c r="AH47" i="34"/>
  <c r="AG47" i="34"/>
  <c r="AH39" i="34"/>
  <c r="AG39" i="34"/>
  <c r="AH22" i="34"/>
  <c r="AG22" i="34"/>
  <c r="AH12" i="34"/>
  <c r="AG12" i="34"/>
  <c r="AG85" i="34" l="1"/>
  <c r="AH85" i="34"/>
  <c r="H38" i="48"/>
  <c r="H83" i="48"/>
  <c r="G83" i="48"/>
  <c r="H78" i="48"/>
  <c r="G78" i="48"/>
  <c r="H65" i="48"/>
  <c r="G65" i="48"/>
  <c r="H58" i="48"/>
  <c r="G58" i="48"/>
  <c r="H46" i="48"/>
  <c r="G46" i="48"/>
  <c r="G38" i="48"/>
  <c r="H21" i="48"/>
  <c r="G21" i="48"/>
  <c r="H11" i="48"/>
  <c r="G11" i="48"/>
  <c r="G84" i="48" l="1"/>
  <c r="H84" i="48"/>
  <c r="I83" i="48" l="1"/>
  <c r="I78" i="48"/>
  <c r="I65" i="48"/>
  <c r="I58" i="48"/>
  <c r="I46" i="48"/>
  <c r="I38" i="48"/>
  <c r="I21" i="48"/>
  <c r="I11" i="48"/>
  <c r="I84" i="48" s="1"/>
  <c r="L83" i="30"/>
  <c r="L78" i="30"/>
  <c r="L65" i="30"/>
  <c r="L58" i="30"/>
  <c r="L46" i="30"/>
  <c r="L38" i="30"/>
  <c r="L21" i="30"/>
  <c r="L11" i="30"/>
  <c r="L84" i="30" l="1"/>
  <c r="I125" i="40"/>
  <c r="H125" i="40"/>
  <c r="I118" i="40"/>
  <c r="H118" i="40"/>
  <c r="I104" i="40"/>
  <c r="H104" i="40"/>
  <c r="I97" i="40"/>
  <c r="H97" i="40"/>
  <c r="I83" i="40"/>
  <c r="H83" i="40"/>
  <c r="I75" i="40"/>
  <c r="H75" i="40"/>
  <c r="I58" i="40"/>
  <c r="H58" i="40"/>
  <c r="I28" i="40"/>
  <c r="H28" i="40"/>
  <c r="G42" i="39"/>
  <c r="H42" i="39"/>
  <c r="F42" i="39"/>
  <c r="I22" i="39"/>
  <c r="J22" i="39" s="1"/>
  <c r="K22" i="39" s="1"/>
  <c r="I12" i="39"/>
  <c r="J12" i="39" s="1"/>
  <c r="K12" i="39" s="1"/>
  <c r="I41" i="39"/>
  <c r="J41" i="39" s="1"/>
  <c r="K41" i="39" s="1"/>
  <c r="I40" i="39"/>
  <c r="J40" i="39" s="1"/>
  <c r="K40" i="39" s="1"/>
  <c r="I39" i="39"/>
  <c r="J39" i="39" s="1"/>
  <c r="K39" i="39" s="1"/>
  <c r="I38" i="39"/>
  <c r="J38" i="39" s="1"/>
  <c r="K38" i="39" s="1"/>
  <c r="I37" i="39"/>
  <c r="J37" i="39" s="1"/>
  <c r="K37" i="39" s="1"/>
  <c r="I36" i="39"/>
  <c r="J36" i="39" s="1"/>
  <c r="K36" i="39" s="1"/>
  <c r="I35" i="39"/>
  <c r="J35" i="39" s="1"/>
  <c r="K35" i="39" s="1"/>
  <c r="I34" i="39"/>
  <c r="J34" i="39" s="1"/>
  <c r="K34" i="39" s="1"/>
  <c r="I33" i="39"/>
  <c r="J33" i="39" s="1"/>
  <c r="K33" i="39" s="1"/>
  <c r="I32" i="39"/>
  <c r="J32" i="39" s="1"/>
  <c r="K32" i="39" s="1"/>
  <c r="I31" i="39"/>
  <c r="J31" i="39" s="1"/>
  <c r="K31" i="39" s="1"/>
  <c r="I30" i="39"/>
  <c r="J30" i="39" s="1"/>
  <c r="K30" i="39" s="1"/>
  <c r="I29" i="39"/>
  <c r="J29" i="39" s="1"/>
  <c r="K29" i="39" s="1"/>
  <c r="I28" i="39"/>
  <c r="J28" i="39" s="1"/>
  <c r="I27" i="39"/>
  <c r="J27" i="39" s="1"/>
  <c r="I26" i="39"/>
  <c r="J26" i="39" s="1"/>
  <c r="I25" i="39"/>
  <c r="J25" i="39" s="1"/>
  <c r="I24" i="39"/>
  <c r="J24" i="39" s="1"/>
  <c r="I23" i="39"/>
  <c r="J23" i="39" s="1"/>
  <c r="K23" i="39" s="1"/>
  <c r="I21" i="39"/>
  <c r="J21" i="39" s="1"/>
  <c r="K21" i="39" s="1"/>
  <c r="I20" i="39"/>
  <c r="J20" i="39" s="1"/>
  <c r="K20" i="39" s="1"/>
  <c r="I19" i="39"/>
  <c r="J19" i="39" s="1"/>
  <c r="K19" i="39" s="1"/>
  <c r="I18" i="39"/>
  <c r="J18" i="39" s="1"/>
  <c r="K18" i="39" s="1"/>
  <c r="I17" i="39"/>
  <c r="J17" i="39" s="1"/>
  <c r="I16" i="39"/>
  <c r="J16" i="39" s="1"/>
  <c r="K16" i="39" s="1"/>
  <c r="I15" i="39"/>
  <c r="J15" i="39" s="1"/>
  <c r="I14" i="39"/>
  <c r="J14" i="39" s="1"/>
  <c r="I13" i="39"/>
  <c r="J13" i="39" s="1"/>
  <c r="I11" i="39"/>
  <c r="J11" i="39" s="1"/>
  <c r="K11" i="39" s="1"/>
  <c r="I10" i="39"/>
  <c r="J10" i="39" s="1"/>
  <c r="K10" i="39" s="1"/>
  <c r="I9" i="39"/>
  <c r="J9" i="39" s="1"/>
  <c r="I8" i="39"/>
  <c r="J8" i="39" s="1"/>
  <c r="I7" i="39"/>
  <c r="J7" i="39" s="1"/>
  <c r="I6" i="39"/>
  <c r="I42" i="39" l="1"/>
  <c r="K42" i="39"/>
  <c r="J6" i="39"/>
  <c r="J42" i="39" s="1"/>
  <c r="H126" i="40"/>
  <c r="I126" i="40"/>
  <c r="Y81" i="34"/>
  <c r="Y82" i="34"/>
  <c r="Y83" i="34"/>
  <c r="Y68" i="34"/>
  <c r="Y69" i="34"/>
  <c r="Y70" i="34"/>
  <c r="Y71" i="34"/>
  <c r="Y72" i="34"/>
  <c r="Y73" i="34"/>
  <c r="Y74" i="34"/>
  <c r="Y75" i="34"/>
  <c r="Y76" i="34"/>
  <c r="Y77" i="34"/>
  <c r="Y78" i="34"/>
  <c r="Y61" i="34"/>
  <c r="Y62" i="34"/>
  <c r="Y63" i="34"/>
  <c r="Y64" i="34"/>
  <c r="Y65" i="34"/>
  <c r="Y49" i="34"/>
  <c r="Y50" i="34"/>
  <c r="Y51" i="34"/>
  <c r="Y52" i="34"/>
  <c r="Y53" i="34"/>
  <c r="Y54" i="34"/>
  <c r="Y55" i="34"/>
  <c r="Y56" i="34"/>
  <c r="Y57" i="34"/>
  <c r="Y58" i="34"/>
  <c r="Y41" i="34"/>
  <c r="Y42" i="34"/>
  <c r="Y43" i="34"/>
  <c r="Y44" i="34"/>
  <c r="Y45" i="34"/>
  <c r="Y46" i="34"/>
  <c r="Y24" i="34"/>
  <c r="Y25" i="34"/>
  <c r="Y26" i="34"/>
  <c r="Y27" i="34"/>
  <c r="Y28" i="34"/>
  <c r="Y29" i="34"/>
  <c r="Y30" i="34"/>
  <c r="Y31" i="34"/>
  <c r="Y32" i="34"/>
  <c r="Y33" i="34"/>
  <c r="Y34" i="34"/>
  <c r="Y35" i="34"/>
  <c r="Y36" i="34"/>
  <c r="Y37" i="34"/>
  <c r="Y38" i="34"/>
  <c r="Y80" i="34"/>
  <c r="Y67" i="34"/>
  <c r="Y60" i="34"/>
  <c r="Y48" i="34"/>
  <c r="Y40" i="34"/>
  <c r="Y23" i="34"/>
  <c r="Y14" i="34"/>
  <c r="Y15" i="34"/>
  <c r="Y16" i="34"/>
  <c r="Y17" i="34"/>
  <c r="Y18" i="34"/>
  <c r="Y19" i="34"/>
  <c r="Y20" i="34"/>
  <c r="Y21" i="34"/>
  <c r="Y13" i="34"/>
  <c r="Y7" i="34"/>
  <c r="Y8" i="34"/>
  <c r="Y9" i="34"/>
  <c r="Y10" i="34"/>
  <c r="Y11" i="34"/>
  <c r="Y6" i="34"/>
  <c r="Q84" i="34"/>
  <c r="Q79" i="34"/>
  <c r="Q66" i="34"/>
  <c r="Q59" i="34"/>
  <c r="Q47" i="34"/>
  <c r="Q39" i="34"/>
  <c r="Q22" i="34"/>
  <c r="Q12" i="34"/>
  <c r="AF13" i="34"/>
  <c r="AE83" i="34"/>
  <c r="AF83" i="34" s="1"/>
  <c r="AE82" i="34"/>
  <c r="AF82" i="34" s="1"/>
  <c r="AE81" i="34"/>
  <c r="AF81" i="34" s="1"/>
  <c r="AE80" i="34"/>
  <c r="AE78" i="34"/>
  <c r="AF78" i="34" s="1"/>
  <c r="AE77" i="34"/>
  <c r="AF77" i="34" s="1"/>
  <c r="AE76" i="34"/>
  <c r="AF76" i="34" s="1"/>
  <c r="AE75" i="34"/>
  <c r="AF75" i="34" s="1"/>
  <c r="AE74" i="34"/>
  <c r="AF74" i="34" s="1"/>
  <c r="AE73" i="34"/>
  <c r="AF73" i="34" s="1"/>
  <c r="AE72" i="34"/>
  <c r="AF72" i="34" s="1"/>
  <c r="AE71" i="34"/>
  <c r="AF71" i="34" s="1"/>
  <c r="AE70" i="34"/>
  <c r="AF70" i="34" s="1"/>
  <c r="AE69" i="34"/>
  <c r="AF69" i="34" s="1"/>
  <c r="AE68" i="34"/>
  <c r="AF68" i="34" s="1"/>
  <c r="AE67" i="34"/>
  <c r="AF67" i="34" s="1"/>
  <c r="AE65" i="34"/>
  <c r="AF65" i="34" s="1"/>
  <c r="AE64" i="34"/>
  <c r="AF64" i="34" s="1"/>
  <c r="AE63" i="34"/>
  <c r="AF63" i="34" s="1"/>
  <c r="AE62" i="34"/>
  <c r="AF62" i="34" s="1"/>
  <c r="AE61" i="34"/>
  <c r="AF61" i="34" s="1"/>
  <c r="AE60" i="34"/>
  <c r="AE58" i="34"/>
  <c r="AF58" i="34" s="1"/>
  <c r="AE57" i="34"/>
  <c r="AF57" i="34" s="1"/>
  <c r="AE56" i="34"/>
  <c r="AF56" i="34" s="1"/>
  <c r="AE55" i="34"/>
  <c r="AF55" i="34" s="1"/>
  <c r="AE54" i="34"/>
  <c r="AF54" i="34" s="1"/>
  <c r="AE53" i="34"/>
  <c r="AF53" i="34" s="1"/>
  <c r="AE52" i="34"/>
  <c r="AF52" i="34" s="1"/>
  <c r="AE51" i="34"/>
  <c r="AF51" i="34" s="1"/>
  <c r="AE50" i="34"/>
  <c r="AF50" i="34" s="1"/>
  <c r="AE49" i="34"/>
  <c r="AF49" i="34" s="1"/>
  <c r="AE48" i="34"/>
  <c r="AF48" i="34" s="1"/>
  <c r="AE46" i="34"/>
  <c r="AF46" i="34" s="1"/>
  <c r="AE45" i="34"/>
  <c r="AF45" i="34" s="1"/>
  <c r="AE44" i="34"/>
  <c r="AF44" i="34" s="1"/>
  <c r="AE43" i="34"/>
  <c r="AF43" i="34" s="1"/>
  <c r="AE42" i="34"/>
  <c r="AF42" i="34" s="1"/>
  <c r="AE41" i="34"/>
  <c r="AE40" i="34"/>
  <c r="AF40" i="34" s="1"/>
  <c r="AE38" i="34"/>
  <c r="AF38" i="34" s="1"/>
  <c r="AE37" i="34"/>
  <c r="AF37" i="34" s="1"/>
  <c r="AE36" i="34"/>
  <c r="AF36" i="34" s="1"/>
  <c r="AE35" i="34"/>
  <c r="AF35" i="34" s="1"/>
  <c r="AE34" i="34"/>
  <c r="AF34" i="34" s="1"/>
  <c r="AE33" i="34"/>
  <c r="AF33" i="34" s="1"/>
  <c r="AE32" i="34"/>
  <c r="AF32" i="34" s="1"/>
  <c r="AE31" i="34"/>
  <c r="AF31" i="34" s="1"/>
  <c r="AE30" i="34"/>
  <c r="AF30" i="34" s="1"/>
  <c r="AE29" i="34"/>
  <c r="AF29" i="34" s="1"/>
  <c r="AE28" i="34"/>
  <c r="AF28" i="34" s="1"/>
  <c r="AE27" i="34"/>
  <c r="AF27" i="34" s="1"/>
  <c r="AE26" i="34"/>
  <c r="AF26" i="34" s="1"/>
  <c r="AE25" i="34"/>
  <c r="AF25" i="34" s="1"/>
  <c r="AE24" i="34"/>
  <c r="AF24" i="34" s="1"/>
  <c r="AE23" i="34"/>
  <c r="AE21" i="34"/>
  <c r="AF21" i="34" s="1"/>
  <c r="AE20" i="34"/>
  <c r="AF20" i="34" s="1"/>
  <c r="AE19" i="34"/>
  <c r="AF19" i="34" s="1"/>
  <c r="AE18" i="34"/>
  <c r="AF18" i="34" s="1"/>
  <c r="AE17" i="34"/>
  <c r="AF17" i="34" s="1"/>
  <c r="AE16" i="34"/>
  <c r="AF16" i="34" s="1"/>
  <c r="AE15" i="34"/>
  <c r="AF15" i="34" s="1"/>
  <c r="AE14" i="34"/>
  <c r="AE11" i="34"/>
  <c r="AF11" i="34" s="1"/>
  <c r="AE10" i="34"/>
  <c r="AF10" i="34" s="1"/>
  <c r="AE9" i="34"/>
  <c r="AF9" i="34" s="1"/>
  <c r="AE8" i="34"/>
  <c r="AE7" i="34"/>
  <c r="AF7" i="34" s="1"/>
  <c r="AE6" i="34"/>
  <c r="AF6" i="34" s="1"/>
  <c r="X84" i="34"/>
  <c r="X79" i="34"/>
  <c r="X66" i="34"/>
  <c r="X59" i="34"/>
  <c r="X47" i="34"/>
  <c r="X39" i="34"/>
  <c r="X22" i="34"/>
  <c r="X12" i="34"/>
  <c r="Y59" i="34" l="1"/>
  <c r="Y79" i="34"/>
  <c r="Y47" i="34"/>
  <c r="Y39" i="34"/>
  <c r="Y22" i="34"/>
  <c r="Y84" i="34"/>
  <c r="Y66" i="34"/>
  <c r="Y12" i="34"/>
  <c r="Q85" i="34"/>
  <c r="X85" i="34"/>
  <c r="AE66" i="34"/>
  <c r="AF59" i="34"/>
  <c r="AF79" i="34"/>
  <c r="AF60" i="34"/>
  <c r="AF66" i="34" s="1"/>
  <c r="AE12" i="34"/>
  <c r="AE22" i="34"/>
  <c r="AE39" i="34"/>
  <c r="AE59" i="34"/>
  <c r="AE79" i="34"/>
  <c r="AE84" i="34"/>
  <c r="AF8" i="34"/>
  <c r="AF12" i="34" s="1"/>
  <c r="AF14" i="34"/>
  <c r="AF22" i="34" s="1"/>
  <c r="AE47" i="34"/>
  <c r="AF23" i="34"/>
  <c r="AF39" i="34" s="1"/>
  <c r="AF80" i="34"/>
  <c r="AF84" i="34" s="1"/>
  <c r="AF41" i="34"/>
  <c r="AF47" i="34" s="1"/>
  <c r="Y85" i="34" l="1"/>
  <c r="AF85" i="34"/>
  <c r="AE85" i="34"/>
  <c r="M83" i="31" l="1"/>
  <c r="M78" i="31"/>
  <c r="M65" i="31"/>
  <c r="M46" i="31"/>
  <c r="M38" i="31"/>
  <c r="M21" i="31"/>
  <c r="M11" i="31"/>
  <c r="K83" i="31"/>
  <c r="L83" i="31"/>
  <c r="K78" i="31"/>
  <c r="L78" i="31"/>
  <c r="K65" i="31"/>
  <c r="L65" i="31"/>
  <c r="K58" i="31"/>
  <c r="L58" i="31"/>
  <c r="K46" i="31"/>
  <c r="L46" i="31"/>
  <c r="K38" i="31"/>
  <c r="L38" i="31"/>
  <c r="K21" i="31"/>
  <c r="L21" i="31"/>
  <c r="K11" i="31"/>
  <c r="L11" i="31"/>
  <c r="K83" i="34"/>
  <c r="K82" i="34"/>
  <c r="K81" i="34"/>
  <c r="K80" i="34"/>
  <c r="K78" i="34"/>
  <c r="K77" i="34"/>
  <c r="K76" i="34"/>
  <c r="K75" i="34"/>
  <c r="K74" i="34"/>
  <c r="K73" i="34"/>
  <c r="K72" i="34"/>
  <c r="K71" i="34"/>
  <c r="K70" i="34"/>
  <c r="K69" i="34"/>
  <c r="K68" i="34"/>
  <c r="K67" i="34"/>
  <c r="K65" i="34"/>
  <c r="K64" i="34"/>
  <c r="K63" i="34"/>
  <c r="K62" i="34"/>
  <c r="K61" i="34"/>
  <c r="K60" i="34"/>
  <c r="K58" i="34"/>
  <c r="K57" i="34"/>
  <c r="K56" i="34"/>
  <c r="K55" i="34"/>
  <c r="K54" i="34"/>
  <c r="K53" i="34"/>
  <c r="K52" i="34"/>
  <c r="K51" i="34"/>
  <c r="K50" i="34"/>
  <c r="K49" i="34"/>
  <c r="K46" i="34"/>
  <c r="K45" i="34"/>
  <c r="K44" i="34"/>
  <c r="K43" i="34"/>
  <c r="K42" i="34"/>
  <c r="K41" i="34"/>
  <c r="K40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1" i="34"/>
  <c r="K20" i="34"/>
  <c r="K19" i="34"/>
  <c r="K18" i="34"/>
  <c r="K17" i="34"/>
  <c r="K16" i="34"/>
  <c r="K15" i="34"/>
  <c r="K14" i="34"/>
  <c r="K13" i="34"/>
  <c r="K11" i="34"/>
  <c r="K10" i="34"/>
  <c r="K9" i="34"/>
  <c r="K8" i="34"/>
  <c r="K7" i="34"/>
  <c r="J83" i="30"/>
  <c r="J78" i="30"/>
  <c r="J65" i="30"/>
  <c r="J58" i="30"/>
  <c r="J46" i="30"/>
  <c r="J38" i="30"/>
  <c r="J21" i="30"/>
  <c r="J11" i="30"/>
  <c r="I6" i="30"/>
  <c r="I7" i="30"/>
  <c r="M7" i="30" s="1"/>
  <c r="I8" i="30"/>
  <c r="I9" i="30"/>
  <c r="M9" i="30" s="1"/>
  <c r="I10" i="30"/>
  <c r="I12" i="30"/>
  <c r="I13" i="30"/>
  <c r="I14" i="30"/>
  <c r="M14" i="30" s="1"/>
  <c r="I15" i="30"/>
  <c r="I16" i="30"/>
  <c r="M16" i="30" s="1"/>
  <c r="I17" i="30"/>
  <c r="I18" i="30"/>
  <c r="M18" i="30" s="1"/>
  <c r="I19" i="30"/>
  <c r="I20" i="30"/>
  <c r="I22" i="30"/>
  <c r="I23" i="30"/>
  <c r="M23" i="30" s="1"/>
  <c r="I24" i="30"/>
  <c r="I25" i="30"/>
  <c r="M25" i="30" s="1"/>
  <c r="I26" i="30"/>
  <c r="I27" i="30"/>
  <c r="M27" i="30" s="1"/>
  <c r="I28" i="30"/>
  <c r="I29" i="30"/>
  <c r="I30" i="30"/>
  <c r="I31" i="30"/>
  <c r="M31" i="30" s="1"/>
  <c r="I32" i="30"/>
  <c r="I33" i="30"/>
  <c r="M33" i="30" s="1"/>
  <c r="I34" i="30"/>
  <c r="I35" i="30"/>
  <c r="M35" i="30" s="1"/>
  <c r="I36" i="30"/>
  <c r="I37" i="30"/>
  <c r="I39" i="30"/>
  <c r="I40" i="30"/>
  <c r="M40" i="30" s="1"/>
  <c r="I41" i="30"/>
  <c r="I42" i="30"/>
  <c r="M42" i="30" s="1"/>
  <c r="I43" i="30"/>
  <c r="I44" i="30"/>
  <c r="M44" i="30" s="1"/>
  <c r="I45" i="30"/>
  <c r="I47" i="30"/>
  <c r="I48" i="30"/>
  <c r="I49" i="30"/>
  <c r="M49" i="30" s="1"/>
  <c r="I50" i="30"/>
  <c r="I51" i="30"/>
  <c r="M51" i="30" s="1"/>
  <c r="I52" i="30"/>
  <c r="I53" i="30"/>
  <c r="M53" i="30" s="1"/>
  <c r="I54" i="30"/>
  <c r="I55" i="30"/>
  <c r="I56" i="30"/>
  <c r="I57" i="30"/>
  <c r="M57" i="30" s="1"/>
  <c r="I59" i="30"/>
  <c r="I60" i="30"/>
  <c r="M60" i="30" s="1"/>
  <c r="I61" i="30"/>
  <c r="I62" i="30"/>
  <c r="M62" i="30" s="1"/>
  <c r="I63" i="30"/>
  <c r="I64" i="30"/>
  <c r="I66" i="30"/>
  <c r="I67" i="30"/>
  <c r="M67" i="30" s="1"/>
  <c r="I68" i="30"/>
  <c r="I69" i="30"/>
  <c r="M69" i="30" s="1"/>
  <c r="I70" i="30"/>
  <c r="I71" i="30"/>
  <c r="M71" i="30" s="1"/>
  <c r="I72" i="30"/>
  <c r="I73" i="30"/>
  <c r="I74" i="30"/>
  <c r="I75" i="30"/>
  <c r="M75" i="30" s="1"/>
  <c r="I76" i="30"/>
  <c r="I77" i="30"/>
  <c r="M77" i="30" s="1"/>
  <c r="I79" i="30"/>
  <c r="I80" i="30"/>
  <c r="M80" i="30" s="1"/>
  <c r="I81" i="30"/>
  <c r="I82" i="30"/>
  <c r="I5" i="30"/>
  <c r="G83" i="30"/>
  <c r="G78" i="30"/>
  <c r="G65" i="30"/>
  <c r="G58" i="30"/>
  <c r="G46" i="30"/>
  <c r="G38" i="30"/>
  <c r="G21" i="30"/>
  <c r="G11" i="30"/>
  <c r="K80" i="29"/>
  <c r="K81" i="29"/>
  <c r="K82" i="29"/>
  <c r="K79" i="29"/>
  <c r="K67" i="29"/>
  <c r="K68" i="29"/>
  <c r="K69" i="29"/>
  <c r="K70" i="29"/>
  <c r="K71" i="29"/>
  <c r="K72" i="29"/>
  <c r="K73" i="29"/>
  <c r="K74" i="29"/>
  <c r="K75" i="29"/>
  <c r="K76" i="29"/>
  <c r="K77" i="29"/>
  <c r="K66" i="29"/>
  <c r="K60" i="29"/>
  <c r="K61" i="29"/>
  <c r="K62" i="29"/>
  <c r="K63" i="29"/>
  <c r="K64" i="29"/>
  <c r="K59" i="29"/>
  <c r="K48" i="29"/>
  <c r="L48" i="29" s="1"/>
  <c r="K49" i="29"/>
  <c r="K50" i="29"/>
  <c r="K51" i="29"/>
  <c r="K52" i="29"/>
  <c r="K53" i="29"/>
  <c r="K54" i="29"/>
  <c r="K55" i="29"/>
  <c r="K56" i="29"/>
  <c r="K57" i="29"/>
  <c r="K47" i="29"/>
  <c r="K40" i="29"/>
  <c r="K41" i="29"/>
  <c r="K42" i="29"/>
  <c r="K43" i="29"/>
  <c r="K44" i="29"/>
  <c r="K45" i="29"/>
  <c r="K39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22" i="29"/>
  <c r="K13" i="29"/>
  <c r="K14" i="29"/>
  <c r="K15" i="29"/>
  <c r="K16" i="29"/>
  <c r="K17" i="29"/>
  <c r="K18" i="29"/>
  <c r="K19" i="29"/>
  <c r="K20" i="29"/>
  <c r="K12" i="29"/>
  <c r="K6" i="29"/>
  <c r="K7" i="29"/>
  <c r="K8" i="29"/>
  <c r="K9" i="29"/>
  <c r="K10" i="29"/>
  <c r="K5" i="29"/>
  <c r="J6" i="29"/>
  <c r="J7" i="29"/>
  <c r="L7" i="29" s="1"/>
  <c r="J8" i="29"/>
  <c r="J9" i="29"/>
  <c r="J10" i="29"/>
  <c r="J12" i="29"/>
  <c r="J13" i="29"/>
  <c r="J14" i="29"/>
  <c r="L14" i="29" s="1"/>
  <c r="J15" i="29"/>
  <c r="J16" i="29"/>
  <c r="L16" i="29" s="1"/>
  <c r="J17" i="29"/>
  <c r="J18" i="29"/>
  <c r="L18" i="29" s="1"/>
  <c r="J19" i="29"/>
  <c r="J20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9" i="29"/>
  <c r="J40" i="29"/>
  <c r="L40" i="29" s="1"/>
  <c r="J41" i="29"/>
  <c r="J42" i="29"/>
  <c r="J43" i="29"/>
  <c r="J44" i="29"/>
  <c r="L44" i="29" s="1"/>
  <c r="J45" i="29"/>
  <c r="J47" i="29"/>
  <c r="L47" i="29" s="1"/>
  <c r="J48" i="29"/>
  <c r="J49" i="29"/>
  <c r="J50" i="29"/>
  <c r="J51" i="29"/>
  <c r="L51" i="29" s="1"/>
  <c r="J52" i="29"/>
  <c r="J53" i="29"/>
  <c r="J54" i="29"/>
  <c r="J55" i="29"/>
  <c r="J56" i="29"/>
  <c r="J57" i="29"/>
  <c r="J59" i="29"/>
  <c r="J60" i="29"/>
  <c r="J61" i="29"/>
  <c r="J62" i="29"/>
  <c r="J63" i="29"/>
  <c r="J64" i="29"/>
  <c r="J66" i="29"/>
  <c r="J67" i="29"/>
  <c r="J68" i="29"/>
  <c r="J69" i="29"/>
  <c r="J70" i="29"/>
  <c r="J71" i="29"/>
  <c r="J72" i="29"/>
  <c r="J73" i="29"/>
  <c r="J74" i="29"/>
  <c r="J75" i="29"/>
  <c r="J76" i="29"/>
  <c r="J77" i="29"/>
  <c r="J79" i="29"/>
  <c r="J80" i="29"/>
  <c r="J81" i="29"/>
  <c r="J82" i="29"/>
  <c r="L82" i="29" s="1"/>
  <c r="J5" i="29"/>
  <c r="H11" i="29"/>
  <c r="H21" i="29"/>
  <c r="H38" i="29"/>
  <c r="H46" i="29"/>
  <c r="H58" i="29"/>
  <c r="H65" i="29"/>
  <c r="H78" i="29"/>
  <c r="H83" i="29"/>
  <c r="G83" i="29"/>
  <c r="G78" i="29"/>
  <c r="G65" i="29"/>
  <c r="G58" i="29"/>
  <c r="G46" i="29"/>
  <c r="G38" i="29"/>
  <c r="G21" i="29"/>
  <c r="G11" i="29"/>
  <c r="J84" i="28"/>
  <c r="K84" i="28"/>
  <c r="L84" i="28"/>
  <c r="M84" i="28"/>
  <c r="G84" i="28"/>
  <c r="J79" i="28"/>
  <c r="K79" i="28"/>
  <c r="L79" i="28"/>
  <c r="M79" i="28"/>
  <c r="G79" i="28"/>
  <c r="J66" i="28"/>
  <c r="K66" i="28"/>
  <c r="L66" i="28"/>
  <c r="M66" i="28"/>
  <c r="G66" i="28"/>
  <c r="J59" i="28"/>
  <c r="K59" i="28"/>
  <c r="L59" i="28"/>
  <c r="M59" i="28"/>
  <c r="G59" i="28"/>
  <c r="J47" i="28"/>
  <c r="K47" i="28"/>
  <c r="L47" i="28"/>
  <c r="M47" i="28"/>
  <c r="G47" i="28"/>
  <c r="J39" i="28"/>
  <c r="K39" i="28"/>
  <c r="L39" i="28"/>
  <c r="M39" i="28"/>
  <c r="G39" i="28"/>
  <c r="J22" i="28"/>
  <c r="K22" i="28"/>
  <c r="L22" i="28"/>
  <c r="M22" i="28"/>
  <c r="G22" i="28"/>
  <c r="J12" i="28"/>
  <c r="K12" i="28"/>
  <c r="L12" i="28"/>
  <c r="M12" i="28"/>
  <c r="G12" i="28"/>
  <c r="I7" i="28"/>
  <c r="N7" i="28" s="1"/>
  <c r="I8" i="28"/>
  <c r="N8" i="28" s="1"/>
  <c r="I9" i="28"/>
  <c r="N9" i="28" s="1"/>
  <c r="I10" i="28"/>
  <c r="N10" i="28" s="1"/>
  <c r="I11" i="28"/>
  <c r="N11" i="28" s="1"/>
  <c r="I13" i="28"/>
  <c r="N13" i="28" s="1"/>
  <c r="I14" i="28"/>
  <c r="N14" i="28" s="1"/>
  <c r="I15" i="28"/>
  <c r="N15" i="28" s="1"/>
  <c r="I16" i="28"/>
  <c r="N16" i="28" s="1"/>
  <c r="I17" i="28"/>
  <c r="N17" i="28" s="1"/>
  <c r="I18" i="28"/>
  <c r="N18" i="28" s="1"/>
  <c r="I19" i="28"/>
  <c r="N19" i="28" s="1"/>
  <c r="I20" i="28"/>
  <c r="N20" i="28" s="1"/>
  <c r="I21" i="28"/>
  <c r="N21" i="28" s="1"/>
  <c r="I23" i="28"/>
  <c r="N23" i="28" s="1"/>
  <c r="I24" i="28"/>
  <c r="N24" i="28" s="1"/>
  <c r="I25" i="28"/>
  <c r="N25" i="28" s="1"/>
  <c r="I26" i="28"/>
  <c r="N26" i="28" s="1"/>
  <c r="I27" i="28"/>
  <c r="N27" i="28" s="1"/>
  <c r="I28" i="28"/>
  <c r="N28" i="28" s="1"/>
  <c r="I29" i="28"/>
  <c r="N29" i="28" s="1"/>
  <c r="I30" i="28"/>
  <c r="N30" i="28" s="1"/>
  <c r="I31" i="28"/>
  <c r="N31" i="28" s="1"/>
  <c r="I32" i="28"/>
  <c r="N32" i="28" s="1"/>
  <c r="I33" i="28"/>
  <c r="N33" i="28" s="1"/>
  <c r="I34" i="28"/>
  <c r="N34" i="28" s="1"/>
  <c r="I35" i="28"/>
  <c r="N35" i="28" s="1"/>
  <c r="I36" i="28"/>
  <c r="N36" i="28" s="1"/>
  <c r="I37" i="28"/>
  <c r="N37" i="28" s="1"/>
  <c r="I38" i="28"/>
  <c r="N38" i="28" s="1"/>
  <c r="I40" i="28"/>
  <c r="I41" i="28"/>
  <c r="N41" i="28" s="1"/>
  <c r="I42" i="28"/>
  <c r="N42" i="28" s="1"/>
  <c r="I43" i="28"/>
  <c r="N43" i="28" s="1"/>
  <c r="I44" i="28"/>
  <c r="N44" i="28" s="1"/>
  <c r="I45" i="28"/>
  <c r="N45" i="28" s="1"/>
  <c r="I46" i="28"/>
  <c r="N46" i="28" s="1"/>
  <c r="I48" i="28"/>
  <c r="N48" i="28" s="1"/>
  <c r="I49" i="28"/>
  <c r="N49" i="28" s="1"/>
  <c r="I50" i="28"/>
  <c r="N50" i="28" s="1"/>
  <c r="I51" i="28"/>
  <c r="N51" i="28" s="1"/>
  <c r="I52" i="28"/>
  <c r="N52" i="28" s="1"/>
  <c r="I53" i="28"/>
  <c r="N53" i="28" s="1"/>
  <c r="I54" i="28"/>
  <c r="N54" i="28" s="1"/>
  <c r="I55" i="28"/>
  <c r="N55" i="28" s="1"/>
  <c r="I56" i="28"/>
  <c r="N56" i="28" s="1"/>
  <c r="I57" i="28"/>
  <c r="N57" i="28" s="1"/>
  <c r="I58" i="28"/>
  <c r="N58" i="28" s="1"/>
  <c r="I60" i="28"/>
  <c r="N60" i="28" s="1"/>
  <c r="I61" i="28"/>
  <c r="N61" i="28" s="1"/>
  <c r="I62" i="28"/>
  <c r="N62" i="28" s="1"/>
  <c r="I63" i="28"/>
  <c r="N63" i="28" s="1"/>
  <c r="I64" i="28"/>
  <c r="N64" i="28" s="1"/>
  <c r="I65" i="28"/>
  <c r="N65" i="28" s="1"/>
  <c r="I67" i="28"/>
  <c r="I68" i="28"/>
  <c r="N68" i="28" s="1"/>
  <c r="I69" i="28"/>
  <c r="N69" i="28" s="1"/>
  <c r="I70" i="28"/>
  <c r="N70" i="28" s="1"/>
  <c r="I71" i="28"/>
  <c r="N71" i="28" s="1"/>
  <c r="I72" i="28"/>
  <c r="N72" i="28" s="1"/>
  <c r="I73" i="28"/>
  <c r="N73" i="28" s="1"/>
  <c r="I74" i="28"/>
  <c r="N74" i="28" s="1"/>
  <c r="I75" i="28"/>
  <c r="N75" i="28" s="1"/>
  <c r="I76" i="28"/>
  <c r="N76" i="28" s="1"/>
  <c r="I77" i="28"/>
  <c r="N77" i="28" s="1"/>
  <c r="I78" i="28"/>
  <c r="N78" i="28" s="1"/>
  <c r="I80" i="28"/>
  <c r="I81" i="28"/>
  <c r="N81" i="28" s="1"/>
  <c r="I82" i="28"/>
  <c r="N82" i="28" s="1"/>
  <c r="I83" i="28"/>
  <c r="N83" i="28" s="1"/>
  <c r="I6" i="28"/>
  <c r="N6" i="28" s="1"/>
  <c r="L30" i="29" l="1"/>
  <c r="L79" i="29"/>
  <c r="L80" i="29"/>
  <c r="L75" i="29"/>
  <c r="H76" i="34" s="1"/>
  <c r="L71" i="29"/>
  <c r="L67" i="29"/>
  <c r="H68" i="34" s="1"/>
  <c r="L57" i="29"/>
  <c r="L53" i="29"/>
  <c r="H54" i="32" s="1"/>
  <c r="L49" i="29"/>
  <c r="L35" i="29"/>
  <c r="L31" i="29"/>
  <c r="H32" i="34" s="1"/>
  <c r="L23" i="29"/>
  <c r="H24" i="34" s="1"/>
  <c r="L9" i="29"/>
  <c r="L39" i="29"/>
  <c r="L63" i="29"/>
  <c r="H64" i="32" s="1"/>
  <c r="L54" i="29"/>
  <c r="H55" i="32" s="1"/>
  <c r="L50" i="29"/>
  <c r="L45" i="29"/>
  <c r="H46" i="32" s="1"/>
  <c r="L41" i="29"/>
  <c r="L20" i="29"/>
  <c r="H21" i="34" s="1"/>
  <c r="K57" i="30"/>
  <c r="I58" i="34" s="1"/>
  <c r="K40" i="30"/>
  <c r="I41" i="34" s="1"/>
  <c r="L74" i="29"/>
  <c r="H75" i="32" s="1"/>
  <c r="L70" i="29"/>
  <c r="H71" i="34" s="1"/>
  <c r="L66" i="29"/>
  <c r="L61" i="29"/>
  <c r="H62" i="34" s="1"/>
  <c r="L56" i="29"/>
  <c r="H57" i="32" s="1"/>
  <c r="L52" i="29"/>
  <c r="H53" i="32" s="1"/>
  <c r="L43" i="29"/>
  <c r="H44" i="34" s="1"/>
  <c r="L34" i="29"/>
  <c r="H35" i="34" s="1"/>
  <c r="L26" i="29"/>
  <c r="H27" i="34" s="1"/>
  <c r="L22" i="29"/>
  <c r="H23" i="34" s="1"/>
  <c r="L17" i="29"/>
  <c r="H18" i="34" s="1"/>
  <c r="L13" i="29"/>
  <c r="H14" i="32" s="1"/>
  <c r="L8" i="29"/>
  <c r="H9" i="34" s="1"/>
  <c r="K27" i="30"/>
  <c r="I28" i="34" s="1"/>
  <c r="K84" i="31"/>
  <c r="K71" i="30"/>
  <c r="I72" i="34" s="1"/>
  <c r="K9" i="30"/>
  <c r="I10" i="34" s="1"/>
  <c r="L62" i="29"/>
  <c r="H63" i="34" s="1"/>
  <c r="I84" i="28"/>
  <c r="I79" i="28"/>
  <c r="I47" i="28"/>
  <c r="I39" i="28"/>
  <c r="M85" i="28"/>
  <c r="N67" i="28"/>
  <c r="G67" i="34" s="1"/>
  <c r="K85" i="28"/>
  <c r="L77" i="29"/>
  <c r="H78" i="32" s="1"/>
  <c r="L73" i="29"/>
  <c r="H74" i="34" s="1"/>
  <c r="L69" i="29"/>
  <c r="H70" i="32" s="1"/>
  <c r="L27" i="29"/>
  <c r="H28" i="32" s="1"/>
  <c r="L55" i="29"/>
  <c r="H56" i="32" s="1"/>
  <c r="K80" i="30"/>
  <c r="I81" i="34" s="1"/>
  <c r="K67" i="30"/>
  <c r="I68" i="34" s="1"/>
  <c r="K49" i="30"/>
  <c r="I50" i="34" s="1"/>
  <c r="K33" i="30"/>
  <c r="I34" i="34" s="1"/>
  <c r="K18" i="30"/>
  <c r="I19" i="34" s="1"/>
  <c r="I59" i="28"/>
  <c r="I22" i="28"/>
  <c r="L85" i="28"/>
  <c r="L81" i="29"/>
  <c r="H82" i="34" s="1"/>
  <c r="L76" i="29"/>
  <c r="H77" i="32" s="1"/>
  <c r="L72" i="29"/>
  <c r="H73" i="34" s="1"/>
  <c r="L68" i="29"/>
  <c r="H69" i="32" s="1"/>
  <c r="J65" i="29"/>
  <c r="L36" i="29"/>
  <c r="H37" i="32" s="1"/>
  <c r="L32" i="29"/>
  <c r="H33" i="34" s="1"/>
  <c r="L28" i="29"/>
  <c r="H29" i="32" s="1"/>
  <c r="L24" i="29"/>
  <c r="H25" i="34" s="1"/>
  <c r="L19" i="29"/>
  <c r="H20" i="32" s="1"/>
  <c r="L15" i="29"/>
  <c r="H16" i="34" s="1"/>
  <c r="L10" i="29"/>
  <c r="H11" i="32" s="1"/>
  <c r="L6" i="29"/>
  <c r="H7" i="32" s="1"/>
  <c r="K21" i="29"/>
  <c r="K75" i="30"/>
  <c r="I76" i="34" s="1"/>
  <c r="K62" i="30"/>
  <c r="I63" i="34" s="1"/>
  <c r="K44" i="30"/>
  <c r="I45" i="34" s="1"/>
  <c r="K31" i="30"/>
  <c r="I32" i="34" s="1"/>
  <c r="K14" i="30"/>
  <c r="I15" i="34" s="1"/>
  <c r="J85" i="28"/>
  <c r="J11" i="29"/>
  <c r="J83" i="29"/>
  <c r="J58" i="29"/>
  <c r="K65" i="29"/>
  <c r="K83" i="29"/>
  <c r="K69" i="30"/>
  <c r="I70" i="34" s="1"/>
  <c r="K53" i="30"/>
  <c r="I54" i="34" s="1"/>
  <c r="K35" i="30"/>
  <c r="I36" i="34" s="1"/>
  <c r="K23" i="30"/>
  <c r="I24" i="34" s="1"/>
  <c r="M84" i="31"/>
  <c r="G8" i="34"/>
  <c r="G8" i="32"/>
  <c r="H82" i="32"/>
  <c r="H64" i="34"/>
  <c r="H42" i="34"/>
  <c r="H42" i="32"/>
  <c r="H29" i="34"/>
  <c r="H25" i="32"/>
  <c r="H7" i="34"/>
  <c r="G82" i="34"/>
  <c r="G82" i="32"/>
  <c r="G60" i="34"/>
  <c r="G60" i="32"/>
  <c r="G55" i="34"/>
  <c r="G55" i="32"/>
  <c r="G51" i="34"/>
  <c r="G51" i="32"/>
  <c r="G46" i="34"/>
  <c r="G46" i="32"/>
  <c r="G42" i="34"/>
  <c r="G42" i="32"/>
  <c r="G37" i="34"/>
  <c r="G37" i="32"/>
  <c r="G33" i="34"/>
  <c r="G33" i="32"/>
  <c r="G29" i="34"/>
  <c r="G29" i="32"/>
  <c r="G25" i="34"/>
  <c r="G25" i="32"/>
  <c r="G20" i="34"/>
  <c r="G20" i="32"/>
  <c r="G16" i="34"/>
  <c r="G16" i="32"/>
  <c r="G11" i="34"/>
  <c r="G11" i="32"/>
  <c r="G7" i="34"/>
  <c r="G7" i="32"/>
  <c r="H76" i="32"/>
  <c r="H68" i="32"/>
  <c r="H58" i="34"/>
  <c r="H58" i="32"/>
  <c r="H50" i="34"/>
  <c r="H50" i="32"/>
  <c r="H41" i="34"/>
  <c r="H41" i="32"/>
  <c r="H32" i="32"/>
  <c r="H19" i="34"/>
  <c r="H19" i="32"/>
  <c r="H10" i="34"/>
  <c r="H10" i="32"/>
  <c r="G74" i="34"/>
  <c r="G74" i="32"/>
  <c r="G76" i="34"/>
  <c r="G76" i="32"/>
  <c r="G68" i="34"/>
  <c r="G68" i="32"/>
  <c r="G54" i="34"/>
  <c r="G54" i="32"/>
  <c r="G36" i="34"/>
  <c r="G36" i="32"/>
  <c r="G32" i="34"/>
  <c r="G32" i="32"/>
  <c r="G28" i="34"/>
  <c r="G28" i="32"/>
  <c r="G24" i="34"/>
  <c r="G24" i="32"/>
  <c r="G10" i="34"/>
  <c r="G10" i="32"/>
  <c r="H57" i="34"/>
  <c r="H35" i="32"/>
  <c r="H27" i="32"/>
  <c r="G6" i="34"/>
  <c r="G6" i="32"/>
  <c r="G75" i="34"/>
  <c r="G75" i="32"/>
  <c r="G71" i="34"/>
  <c r="G71" i="32"/>
  <c r="G62" i="34"/>
  <c r="G62" i="32"/>
  <c r="G44" i="34"/>
  <c r="G44" i="32"/>
  <c r="G18" i="34"/>
  <c r="G18" i="32"/>
  <c r="G14" i="34"/>
  <c r="G14" i="32"/>
  <c r="G9" i="34"/>
  <c r="G9" i="32"/>
  <c r="H28" i="34"/>
  <c r="H56" i="34"/>
  <c r="G69" i="34"/>
  <c r="G69" i="32"/>
  <c r="G35" i="34"/>
  <c r="G35" i="32"/>
  <c r="G52" i="34"/>
  <c r="G52" i="32"/>
  <c r="H51" i="34"/>
  <c r="H51" i="32"/>
  <c r="H8" i="34"/>
  <c r="H8" i="32"/>
  <c r="H75" i="34"/>
  <c r="G45" i="34"/>
  <c r="G45" i="32"/>
  <c r="G41" i="34"/>
  <c r="G41" i="32"/>
  <c r="G85" i="28"/>
  <c r="G13" i="34"/>
  <c r="G13" i="32"/>
  <c r="N40" i="28"/>
  <c r="N47" i="28" s="1"/>
  <c r="N80" i="28"/>
  <c r="G38" i="34"/>
  <c r="G38" i="32"/>
  <c r="G34" i="34"/>
  <c r="G34" i="32"/>
  <c r="G30" i="34"/>
  <c r="G30" i="32"/>
  <c r="G26" i="34"/>
  <c r="G26" i="32"/>
  <c r="G56" i="34"/>
  <c r="G56" i="32"/>
  <c r="G65" i="34"/>
  <c r="G65" i="32"/>
  <c r="H81" i="34"/>
  <c r="H81" i="32"/>
  <c r="J38" i="29"/>
  <c r="L5" i="29"/>
  <c r="K58" i="29"/>
  <c r="K5" i="30"/>
  <c r="I6" i="34" s="1"/>
  <c r="M5" i="30"/>
  <c r="K79" i="30"/>
  <c r="I80" i="32" s="1"/>
  <c r="M79" i="30"/>
  <c r="K74" i="30"/>
  <c r="I75" i="32" s="1"/>
  <c r="M74" i="30"/>
  <c r="K70" i="30"/>
  <c r="I71" i="32" s="1"/>
  <c r="M70" i="30"/>
  <c r="K66" i="30"/>
  <c r="I67" i="34" s="1"/>
  <c r="M66" i="30"/>
  <c r="K61" i="30"/>
  <c r="I62" i="32" s="1"/>
  <c r="M61" i="30"/>
  <c r="K56" i="30"/>
  <c r="I57" i="34" s="1"/>
  <c r="M56" i="30"/>
  <c r="K52" i="30"/>
  <c r="I53" i="34" s="1"/>
  <c r="M52" i="30"/>
  <c r="K48" i="30"/>
  <c r="I49" i="34" s="1"/>
  <c r="M48" i="30"/>
  <c r="K43" i="30"/>
  <c r="I44" i="34" s="1"/>
  <c r="M43" i="30"/>
  <c r="K39" i="30"/>
  <c r="I40" i="34" s="1"/>
  <c r="M39" i="30"/>
  <c r="K34" i="30"/>
  <c r="I35" i="34" s="1"/>
  <c r="M34" i="30"/>
  <c r="K30" i="30"/>
  <c r="I31" i="34" s="1"/>
  <c r="M30" i="30"/>
  <c r="K26" i="30"/>
  <c r="I27" i="34" s="1"/>
  <c r="M26" i="30"/>
  <c r="K22" i="30"/>
  <c r="I23" i="34" s="1"/>
  <c r="M22" i="30"/>
  <c r="K17" i="30"/>
  <c r="I18" i="34" s="1"/>
  <c r="M17" i="30"/>
  <c r="K13" i="30"/>
  <c r="I14" i="32" s="1"/>
  <c r="M13" i="30"/>
  <c r="K8" i="30"/>
  <c r="I9" i="34" s="1"/>
  <c r="M8" i="30"/>
  <c r="K77" i="30"/>
  <c r="I78" i="34" s="1"/>
  <c r="K42" i="30"/>
  <c r="I43" i="34" s="1"/>
  <c r="K7" i="30"/>
  <c r="I8" i="34" s="1"/>
  <c r="G73" i="34"/>
  <c r="G73" i="32"/>
  <c r="G23" i="34"/>
  <c r="G23" i="32"/>
  <c r="G27" i="34"/>
  <c r="G27" i="32"/>
  <c r="G43" i="34"/>
  <c r="G43" i="32"/>
  <c r="G58" i="34"/>
  <c r="G58" i="32"/>
  <c r="G78" i="34"/>
  <c r="G78" i="32"/>
  <c r="J46" i="29"/>
  <c r="H31" i="34"/>
  <c r="H31" i="32"/>
  <c r="H40" i="34"/>
  <c r="H40" i="32"/>
  <c r="H45" i="34"/>
  <c r="H45" i="32"/>
  <c r="H83" i="34"/>
  <c r="H83" i="32"/>
  <c r="G57" i="34"/>
  <c r="G57" i="32"/>
  <c r="N59" i="28"/>
  <c r="G49" i="34"/>
  <c r="G49" i="32"/>
  <c r="G15" i="34"/>
  <c r="G15" i="32"/>
  <c r="G63" i="34"/>
  <c r="G63" i="32"/>
  <c r="H67" i="34"/>
  <c r="H67" i="32"/>
  <c r="H9" i="32"/>
  <c r="H17" i="34"/>
  <c r="H17" i="32"/>
  <c r="K78" i="29"/>
  <c r="M82" i="30"/>
  <c r="K82" i="30"/>
  <c r="I83" i="34" s="1"/>
  <c r="M55" i="30"/>
  <c r="K55" i="30"/>
  <c r="I56" i="34" s="1"/>
  <c r="M37" i="30"/>
  <c r="K37" i="30"/>
  <c r="I38" i="34" s="1"/>
  <c r="M29" i="30"/>
  <c r="K29" i="30"/>
  <c r="I30" i="34" s="1"/>
  <c r="G77" i="34"/>
  <c r="G77" i="32"/>
  <c r="G64" i="34"/>
  <c r="G64" i="32"/>
  <c r="G21" i="34"/>
  <c r="G21" i="32"/>
  <c r="N22" i="28"/>
  <c r="G17" i="34"/>
  <c r="G17" i="32"/>
  <c r="N39" i="28"/>
  <c r="G31" i="34"/>
  <c r="G31" i="32"/>
  <c r="I66" i="28"/>
  <c r="N66" i="28"/>
  <c r="G61" i="34"/>
  <c r="G61" i="32"/>
  <c r="G72" i="34"/>
  <c r="G72" i="32"/>
  <c r="G81" i="34"/>
  <c r="G81" i="32"/>
  <c r="H15" i="34"/>
  <c r="H15" i="32"/>
  <c r="H36" i="34"/>
  <c r="H36" i="32"/>
  <c r="H49" i="34"/>
  <c r="H49" i="32"/>
  <c r="H80" i="34"/>
  <c r="H80" i="32"/>
  <c r="G53" i="34"/>
  <c r="G53" i="32"/>
  <c r="I12" i="28"/>
  <c r="G19" i="34"/>
  <c r="G19" i="32"/>
  <c r="G48" i="34"/>
  <c r="G48" i="32"/>
  <c r="G50" i="34"/>
  <c r="G50" i="32"/>
  <c r="G70" i="34"/>
  <c r="G70" i="32"/>
  <c r="G83" i="34"/>
  <c r="G83" i="32"/>
  <c r="J78" i="29"/>
  <c r="H48" i="34"/>
  <c r="H48" i="32"/>
  <c r="H52" i="34"/>
  <c r="H52" i="32"/>
  <c r="H72" i="34"/>
  <c r="H72" i="32"/>
  <c r="M73" i="30"/>
  <c r="K73" i="30"/>
  <c r="I74" i="34" s="1"/>
  <c r="M64" i="30"/>
  <c r="K64" i="30"/>
  <c r="I65" i="34" s="1"/>
  <c r="M47" i="30"/>
  <c r="K47" i="30"/>
  <c r="I48" i="34" s="1"/>
  <c r="M20" i="30"/>
  <c r="K20" i="30"/>
  <c r="I21" i="34" s="1"/>
  <c r="M12" i="30"/>
  <c r="K12" i="30"/>
  <c r="I13" i="34" s="1"/>
  <c r="K51" i="30"/>
  <c r="I52" i="34" s="1"/>
  <c r="K16" i="30"/>
  <c r="I17" i="34" s="1"/>
  <c r="H74" i="32"/>
  <c r="L64" i="29"/>
  <c r="L60" i="29"/>
  <c r="L42" i="29"/>
  <c r="L46" i="29" s="1"/>
  <c r="L37" i="29"/>
  <c r="L33" i="29"/>
  <c r="L29" i="29"/>
  <c r="L25" i="29"/>
  <c r="L12" i="29"/>
  <c r="K11" i="29"/>
  <c r="K38" i="29"/>
  <c r="K46" i="29"/>
  <c r="L59" i="29"/>
  <c r="K81" i="30"/>
  <c r="I82" i="32" s="1"/>
  <c r="M81" i="30"/>
  <c r="K76" i="30"/>
  <c r="I77" i="32" s="1"/>
  <c r="M76" i="30"/>
  <c r="K72" i="30"/>
  <c r="I73" i="32" s="1"/>
  <c r="M72" i="30"/>
  <c r="K68" i="30"/>
  <c r="M68" i="30"/>
  <c r="K63" i="30"/>
  <c r="I64" i="32" s="1"/>
  <c r="M63" i="30"/>
  <c r="K59" i="30"/>
  <c r="M59" i="30"/>
  <c r="K54" i="30"/>
  <c r="I55" i="32" s="1"/>
  <c r="M54" i="30"/>
  <c r="K50" i="30"/>
  <c r="I51" i="34" s="1"/>
  <c r="M50" i="30"/>
  <c r="K45" i="30"/>
  <c r="I46" i="32" s="1"/>
  <c r="M45" i="30"/>
  <c r="K41" i="30"/>
  <c r="I42" i="32" s="1"/>
  <c r="M41" i="30"/>
  <c r="K36" i="30"/>
  <c r="I37" i="32" s="1"/>
  <c r="M36" i="30"/>
  <c r="K32" i="30"/>
  <c r="M32" i="30"/>
  <c r="K28" i="30"/>
  <c r="I29" i="32" s="1"/>
  <c r="M28" i="30"/>
  <c r="K24" i="30"/>
  <c r="M24" i="30"/>
  <c r="K19" i="30"/>
  <c r="I20" i="32" s="1"/>
  <c r="M19" i="30"/>
  <c r="K15" i="30"/>
  <c r="I16" i="34" s="1"/>
  <c r="M15" i="30"/>
  <c r="K10" i="30"/>
  <c r="I11" i="32" s="1"/>
  <c r="M10" i="30"/>
  <c r="K6" i="30"/>
  <c r="I7" i="32" s="1"/>
  <c r="M6" i="30"/>
  <c r="K60" i="30"/>
  <c r="I61" i="34" s="1"/>
  <c r="K25" i="30"/>
  <c r="I26" i="34" s="1"/>
  <c r="J21" i="29"/>
  <c r="L84" i="31"/>
  <c r="N8" i="34"/>
  <c r="P8" i="34"/>
  <c r="L8" i="34"/>
  <c r="O8" i="34"/>
  <c r="M8" i="34"/>
  <c r="P13" i="34"/>
  <c r="L13" i="34"/>
  <c r="O13" i="34"/>
  <c r="M13" i="34"/>
  <c r="N13" i="34"/>
  <c r="P17" i="34"/>
  <c r="O17" i="34"/>
  <c r="N17" i="34"/>
  <c r="M17" i="34"/>
  <c r="L17" i="34"/>
  <c r="P21" i="34"/>
  <c r="O21" i="34"/>
  <c r="N21" i="34"/>
  <c r="M21" i="34"/>
  <c r="L21" i="34"/>
  <c r="N26" i="34"/>
  <c r="P26" i="34"/>
  <c r="M26" i="34"/>
  <c r="L26" i="34"/>
  <c r="O26" i="34"/>
  <c r="N30" i="34"/>
  <c r="L30" i="34"/>
  <c r="O30" i="34"/>
  <c r="M30" i="34"/>
  <c r="P30" i="34"/>
  <c r="N34" i="34"/>
  <c r="P34" i="34"/>
  <c r="M34" i="34"/>
  <c r="L34" i="34"/>
  <c r="O34" i="34"/>
  <c r="N38" i="34"/>
  <c r="L38" i="34"/>
  <c r="O38" i="34"/>
  <c r="M38" i="34"/>
  <c r="P38" i="34"/>
  <c r="M43" i="34"/>
  <c r="P43" i="34"/>
  <c r="N43" i="34"/>
  <c r="L43" i="34"/>
  <c r="O43" i="34"/>
  <c r="P48" i="34"/>
  <c r="L48" i="34"/>
  <c r="O48" i="34"/>
  <c r="M48" i="34"/>
  <c r="N48" i="34"/>
  <c r="N52" i="34"/>
  <c r="L52" i="34"/>
  <c r="O52" i="34"/>
  <c r="M52" i="34"/>
  <c r="P52" i="34"/>
  <c r="P56" i="34"/>
  <c r="O56" i="34"/>
  <c r="M56" i="34"/>
  <c r="N56" i="34"/>
  <c r="L56" i="34"/>
  <c r="P61" i="34"/>
  <c r="L61" i="34"/>
  <c r="N61" i="34"/>
  <c r="O61" i="34"/>
  <c r="M61" i="34"/>
  <c r="P65" i="34"/>
  <c r="L65" i="34"/>
  <c r="M65" i="34"/>
  <c r="N65" i="34"/>
  <c r="O65" i="34"/>
  <c r="N70" i="34"/>
  <c r="L70" i="34"/>
  <c r="M70" i="34"/>
  <c r="P70" i="34"/>
  <c r="O70" i="34"/>
  <c r="N74" i="34"/>
  <c r="O74" i="34"/>
  <c r="M74" i="34"/>
  <c r="P74" i="34"/>
  <c r="L74" i="34"/>
  <c r="N78" i="34"/>
  <c r="M78" i="34"/>
  <c r="P78" i="34"/>
  <c r="L78" i="34"/>
  <c r="O78" i="34"/>
  <c r="N83" i="34"/>
  <c r="P83" i="34"/>
  <c r="M83" i="34"/>
  <c r="L83" i="34"/>
  <c r="O83" i="34"/>
  <c r="N6" i="34"/>
  <c r="L6" i="34"/>
  <c r="M6" i="34"/>
  <c r="O6" i="34"/>
  <c r="P6" i="34"/>
  <c r="P10" i="34"/>
  <c r="L10" i="34"/>
  <c r="N10" i="34"/>
  <c r="M10" i="34"/>
  <c r="O10" i="34"/>
  <c r="P15" i="34"/>
  <c r="O15" i="34"/>
  <c r="N15" i="34"/>
  <c r="M15" i="34"/>
  <c r="L15" i="34"/>
  <c r="P19" i="34"/>
  <c r="O19" i="34"/>
  <c r="N19" i="34"/>
  <c r="M19" i="34"/>
  <c r="L19" i="34"/>
  <c r="P24" i="34"/>
  <c r="L24" i="34"/>
  <c r="O24" i="34"/>
  <c r="N24" i="34"/>
  <c r="M24" i="34"/>
  <c r="P28" i="34"/>
  <c r="L28" i="34"/>
  <c r="N28" i="34"/>
  <c r="M28" i="34"/>
  <c r="O28" i="34"/>
  <c r="P32" i="34"/>
  <c r="L32" i="34"/>
  <c r="O32" i="34"/>
  <c r="N32" i="34"/>
  <c r="M32" i="34"/>
  <c r="P36" i="34"/>
  <c r="L36" i="34"/>
  <c r="N36" i="34"/>
  <c r="M36" i="34"/>
  <c r="O36" i="34"/>
  <c r="N41" i="34"/>
  <c r="O41" i="34"/>
  <c r="M41" i="34"/>
  <c r="P41" i="34"/>
  <c r="L41" i="34"/>
  <c r="P45" i="34"/>
  <c r="O45" i="34"/>
  <c r="M45" i="34"/>
  <c r="N45" i="34"/>
  <c r="L45" i="34"/>
  <c r="P50" i="34"/>
  <c r="N50" i="34"/>
  <c r="L50" i="34"/>
  <c r="O50" i="34"/>
  <c r="M50" i="34"/>
  <c r="O54" i="34"/>
  <c r="M54" i="34"/>
  <c r="P54" i="34"/>
  <c r="N54" i="34"/>
  <c r="L54" i="34"/>
  <c r="P58" i="34"/>
  <c r="N58" i="34"/>
  <c r="L58" i="34"/>
  <c r="O58" i="34"/>
  <c r="M58" i="34"/>
  <c r="N63" i="34"/>
  <c r="P63" i="34"/>
  <c r="O63" i="34"/>
  <c r="L63" i="34"/>
  <c r="M63" i="34"/>
  <c r="P68" i="34"/>
  <c r="L68" i="34"/>
  <c r="M68" i="34"/>
  <c r="O68" i="34"/>
  <c r="N68" i="34"/>
  <c r="P72" i="34"/>
  <c r="L72" i="34"/>
  <c r="O72" i="34"/>
  <c r="N72" i="34"/>
  <c r="M72" i="34"/>
  <c r="P76" i="34"/>
  <c r="L76" i="34"/>
  <c r="O76" i="34"/>
  <c r="N76" i="34"/>
  <c r="M76" i="34"/>
  <c r="P81" i="34"/>
  <c r="L81" i="34"/>
  <c r="O81" i="34"/>
  <c r="N81" i="34"/>
  <c r="M81" i="34"/>
  <c r="M7" i="34"/>
  <c r="L7" i="34"/>
  <c r="N7" i="34"/>
  <c r="O7" i="34"/>
  <c r="P7" i="34"/>
  <c r="O9" i="34"/>
  <c r="N9" i="34"/>
  <c r="P9" i="34"/>
  <c r="L9" i="34"/>
  <c r="M9" i="34"/>
  <c r="M11" i="34"/>
  <c r="P11" i="34"/>
  <c r="N11" i="34"/>
  <c r="O11" i="34"/>
  <c r="L11" i="34"/>
  <c r="P14" i="34"/>
  <c r="O14" i="34"/>
  <c r="N14" i="34"/>
  <c r="M14" i="34"/>
  <c r="L14" i="34"/>
  <c r="P16" i="34"/>
  <c r="O16" i="34"/>
  <c r="N16" i="34"/>
  <c r="M16" i="34"/>
  <c r="L16" i="34"/>
  <c r="P18" i="34"/>
  <c r="O18" i="34"/>
  <c r="N18" i="34"/>
  <c r="M18" i="34"/>
  <c r="L18" i="34"/>
  <c r="O20" i="34"/>
  <c r="N20" i="34"/>
  <c r="M20" i="34"/>
  <c r="L20" i="34"/>
  <c r="P20" i="34"/>
  <c r="O23" i="34"/>
  <c r="P23" i="34"/>
  <c r="L23" i="34"/>
  <c r="M23" i="34"/>
  <c r="N23" i="34"/>
  <c r="O25" i="34"/>
  <c r="N25" i="34"/>
  <c r="M25" i="34"/>
  <c r="P25" i="34"/>
  <c r="L25" i="34"/>
  <c r="M27" i="34"/>
  <c r="O27" i="34"/>
  <c r="P27" i="34"/>
  <c r="L27" i="34"/>
  <c r="N27" i="34"/>
  <c r="O29" i="34"/>
  <c r="M29" i="34"/>
  <c r="P29" i="34"/>
  <c r="L29" i="34"/>
  <c r="N29" i="34"/>
  <c r="M31" i="34"/>
  <c r="N31" i="34"/>
  <c r="P31" i="34"/>
  <c r="L31" i="34"/>
  <c r="O31" i="34"/>
  <c r="O33" i="34"/>
  <c r="N33" i="34"/>
  <c r="M33" i="34"/>
  <c r="P33" i="34"/>
  <c r="L33" i="34"/>
  <c r="M35" i="34"/>
  <c r="O35" i="34"/>
  <c r="P35" i="34"/>
  <c r="L35" i="34"/>
  <c r="N35" i="34"/>
  <c r="O37" i="34"/>
  <c r="M37" i="34"/>
  <c r="P37" i="34"/>
  <c r="L37" i="34"/>
  <c r="N37" i="34"/>
  <c r="O40" i="34"/>
  <c r="N40" i="34"/>
  <c r="P40" i="34"/>
  <c r="L40" i="34"/>
  <c r="M40" i="34"/>
  <c r="O42" i="34"/>
  <c r="M42" i="34"/>
  <c r="P42" i="34"/>
  <c r="N42" i="34"/>
  <c r="L42" i="34"/>
  <c r="P44" i="34"/>
  <c r="N44" i="34"/>
  <c r="L44" i="34"/>
  <c r="O44" i="34"/>
  <c r="M44" i="34"/>
  <c r="O46" i="34"/>
  <c r="M46" i="34"/>
  <c r="L46" i="34"/>
  <c r="P46" i="34"/>
  <c r="N46" i="34"/>
  <c r="O49" i="34"/>
  <c r="M49" i="34"/>
  <c r="N49" i="34"/>
  <c r="L49" i="34"/>
  <c r="P49" i="34"/>
  <c r="P51" i="34"/>
  <c r="N51" i="34"/>
  <c r="L51" i="34"/>
  <c r="O51" i="34"/>
  <c r="M51" i="34"/>
  <c r="O53" i="34"/>
  <c r="M53" i="34"/>
  <c r="P53" i="34"/>
  <c r="N53" i="34"/>
  <c r="L53" i="34"/>
  <c r="P55" i="34"/>
  <c r="N55" i="34"/>
  <c r="L55" i="34"/>
  <c r="O55" i="34"/>
  <c r="M55" i="34"/>
  <c r="O57" i="34"/>
  <c r="M57" i="34"/>
  <c r="L57" i="34"/>
  <c r="P57" i="34"/>
  <c r="N57" i="34"/>
  <c r="M60" i="34"/>
  <c r="O60" i="34"/>
  <c r="L60" i="34"/>
  <c r="N60" i="34"/>
  <c r="P60" i="34"/>
  <c r="M62" i="34"/>
  <c r="L62" i="34"/>
  <c r="N62" i="34"/>
  <c r="O62" i="34"/>
  <c r="P62" i="34"/>
  <c r="O64" i="34"/>
  <c r="M64" i="34"/>
  <c r="N64" i="34"/>
  <c r="P64" i="34"/>
  <c r="L64" i="34"/>
  <c r="O67" i="34"/>
  <c r="P67" i="34"/>
  <c r="L67" i="34"/>
  <c r="M67" i="34"/>
  <c r="N67" i="34"/>
  <c r="O69" i="34"/>
  <c r="L69" i="34"/>
  <c r="N69" i="34"/>
  <c r="M69" i="34"/>
  <c r="P69" i="34"/>
  <c r="M71" i="34"/>
  <c r="P71" i="34"/>
  <c r="L71" i="34"/>
  <c r="O71" i="34"/>
  <c r="N71" i="34"/>
  <c r="O73" i="34"/>
  <c r="N73" i="34"/>
  <c r="M73" i="34"/>
  <c r="P73" i="34"/>
  <c r="L73" i="34"/>
  <c r="M75" i="34"/>
  <c r="P75" i="34"/>
  <c r="L75" i="34"/>
  <c r="O75" i="34"/>
  <c r="N75" i="34"/>
  <c r="O77" i="34"/>
  <c r="L77" i="34"/>
  <c r="N77" i="34"/>
  <c r="M77" i="34"/>
  <c r="P77" i="34"/>
  <c r="O80" i="34"/>
  <c r="P80" i="34"/>
  <c r="L80" i="34"/>
  <c r="M80" i="34"/>
  <c r="N80" i="34"/>
  <c r="O82" i="34"/>
  <c r="N82" i="34"/>
  <c r="M82" i="34"/>
  <c r="P82" i="34"/>
  <c r="L82" i="34"/>
  <c r="I77" i="34"/>
  <c r="I69" i="34"/>
  <c r="I69" i="32"/>
  <c r="I60" i="34"/>
  <c r="I60" i="32"/>
  <c r="I55" i="34"/>
  <c r="I51" i="32"/>
  <c r="I42" i="34"/>
  <c r="I33" i="34"/>
  <c r="I33" i="32"/>
  <c r="I25" i="34"/>
  <c r="I25" i="32"/>
  <c r="I20" i="34"/>
  <c r="I16" i="32"/>
  <c r="I7" i="34"/>
  <c r="I44" i="32"/>
  <c r="I81" i="32"/>
  <c r="I72" i="32"/>
  <c r="I63" i="32"/>
  <c r="I58" i="32"/>
  <c r="I54" i="32"/>
  <c r="I32" i="32"/>
  <c r="I19" i="32"/>
  <c r="I10" i="32"/>
  <c r="J84" i="30"/>
  <c r="I26" i="32"/>
  <c r="K47" i="34"/>
  <c r="K66" i="34"/>
  <c r="K39" i="34"/>
  <c r="K79" i="34"/>
  <c r="K84" i="34"/>
  <c r="H11" i="31"/>
  <c r="T11" i="31" s="1"/>
  <c r="K6" i="34"/>
  <c r="K22" i="34"/>
  <c r="H58" i="31"/>
  <c r="T58" i="31" s="1"/>
  <c r="K48" i="34"/>
  <c r="G21" i="31"/>
  <c r="S21" i="31" s="1"/>
  <c r="G38" i="31"/>
  <c r="S38" i="31" s="1"/>
  <c r="G46" i="31"/>
  <c r="S46" i="31" s="1"/>
  <c r="G65" i="31"/>
  <c r="S65" i="31" s="1"/>
  <c r="G78" i="31"/>
  <c r="S78" i="31" s="1"/>
  <c r="G83" i="31"/>
  <c r="S83" i="31" s="1"/>
  <c r="G11" i="31"/>
  <c r="S11" i="31" s="1"/>
  <c r="G58" i="31"/>
  <c r="S58" i="31" s="1"/>
  <c r="H21" i="31"/>
  <c r="T21" i="31" s="1"/>
  <c r="H38" i="31"/>
  <c r="T38" i="31" s="1"/>
  <c r="H46" i="31"/>
  <c r="T46" i="31" s="1"/>
  <c r="H65" i="31"/>
  <c r="T65" i="31" s="1"/>
  <c r="H78" i="31"/>
  <c r="T78" i="31" s="1"/>
  <c r="H83" i="31"/>
  <c r="T83" i="31" s="1"/>
  <c r="I83" i="30"/>
  <c r="I46" i="30"/>
  <c r="I78" i="30"/>
  <c r="I38" i="30"/>
  <c r="I65" i="30"/>
  <c r="I58" i="30"/>
  <c r="I11" i="30"/>
  <c r="I21" i="30"/>
  <c r="G84" i="30"/>
  <c r="H84" i="29"/>
  <c r="G84" i="29"/>
  <c r="N12" i="28"/>
  <c r="I8" i="32" l="1"/>
  <c r="I65" i="32"/>
  <c r="J32" i="32"/>
  <c r="H21" i="32"/>
  <c r="J21" i="32" s="1"/>
  <c r="I17" i="32"/>
  <c r="I71" i="34"/>
  <c r="J10" i="34"/>
  <c r="S10" i="34" s="1"/>
  <c r="H11" i="34"/>
  <c r="I21" i="32"/>
  <c r="I27" i="32"/>
  <c r="I80" i="34"/>
  <c r="I84" i="34" s="1"/>
  <c r="H24" i="32"/>
  <c r="I34" i="32"/>
  <c r="J19" i="32"/>
  <c r="J54" i="32"/>
  <c r="I6" i="32"/>
  <c r="I37" i="34"/>
  <c r="I73" i="34"/>
  <c r="H78" i="34"/>
  <c r="J78" i="34" s="1"/>
  <c r="H23" i="32"/>
  <c r="J23" i="32" s="1"/>
  <c r="H55" i="34"/>
  <c r="H54" i="34"/>
  <c r="H53" i="34"/>
  <c r="J53" i="34" s="1"/>
  <c r="H71" i="32"/>
  <c r="J71" i="32" s="1"/>
  <c r="H63" i="32"/>
  <c r="H69" i="34"/>
  <c r="J32" i="34"/>
  <c r="W32" i="34" s="1"/>
  <c r="J37" i="32"/>
  <c r="I28" i="32"/>
  <c r="I23" i="32"/>
  <c r="I29" i="34"/>
  <c r="I39" i="34" s="1"/>
  <c r="I64" i="34"/>
  <c r="J64" i="34" s="1"/>
  <c r="H70" i="34"/>
  <c r="J84" i="29"/>
  <c r="H77" i="34"/>
  <c r="H79" i="34" s="1"/>
  <c r="J81" i="34"/>
  <c r="T81" i="34" s="1"/>
  <c r="L58" i="29"/>
  <c r="I36" i="32"/>
  <c r="I11" i="34"/>
  <c r="I46" i="34"/>
  <c r="I47" i="34" s="1"/>
  <c r="I82" i="34"/>
  <c r="M65" i="30"/>
  <c r="J15" i="34"/>
  <c r="V15" i="34" s="1"/>
  <c r="H62" i="32"/>
  <c r="J62" i="32" s="1"/>
  <c r="H20" i="34"/>
  <c r="J29" i="32"/>
  <c r="J70" i="34"/>
  <c r="L38" i="29"/>
  <c r="N79" i="28"/>
  <c r="J28" i="34"/>
  <c r="T28" i="34" s="1"/>
  <c r="I56" i="32"/>
  <c r="J56" i="32" s="1"/>
  <c r="I24" i="32"/>
  <c r="J24" i="32" s="1"/>
  <c r="I41" i="32"/>
  <c r="I75" i="34"/>
  <c r="J75" i="34" s="1"/>
  <c r="J7" i="34"/>
  <c r="J25" i="34"/>
  <c r="J42" i="34"/>
  <c r="J51" i="34"/>
  <c r="H14" i="34"/>
  <c r="J19" i="34"/>
  <c r="V19" i="34" s="1"/>
  <c r="H18" i="32"/>
  <c r="G67" i="32"/>
  <c r="L83" i="29"/>
  <c r="H44" i="32"/>
  <c r="J44" i="32" s="1"/>
  <c r="H37" i="34"/>
  <c r="H46" i="34"/>
  <c r="I43" i="32"/>
  <c r="I70" i="32"/>
  <c r="J36" i="34"/>
  <c r="I30" i="32"/>
  <c r="I61" i="32"/>
  <c r="I45" i="32"/>
  <c r="J45" i="32" s="1"/>
  <c r="I68" i="32"/>
  <c r="I85" i="28"/>
  <c r="J27" i="34"/>
  <c r="K65" i="30"/>
  <c r="L11" i="29"/>
  <c r="G66" i="32"/>
  <c r="W36" i="34"/>
  <c r="BJ36" i="34" s="1"/>
  <c r="I13" i="32"/>
  <c r="I48" i="32"/>
  <c r="J48" i="32" s="1"/>
  <c r="I76" i="32"/>
  <c r="I18" i="32"/>
  <c r="J18" i="32" s="1"/>
  <c r="I62" i="34"/>
  <c r="I66" i="34" s="1"/>
  <c r="J17" i="34"/>
  <c r="J48" i="34"/>
  <c r="V48" i="34" s="1"/>
  <c r="J72" i="34"/>
  <c r="T72" i="34" s="1"/>
  <c r="J17" i="32"/>
  <c r="J45" i="34"/>
  <c r="U45" i="34" s="1"/>
  <c r="G12" i="32"/>
  <c r="J55" i="32"/>
  <c r="J20" i="32"/>
  <c r="I74" i="32"/>
  <c r="J74" i="32" s="1"/>
  <c r="I9" i="32"/>
  <c r="I35" i="32"/>
  <c r="J35" i="32" s="1"/>
  <c r="I53" i="32"/>
  <c r="J53" i="32" s="1"/>
  <c r="K83" i="30"/>
  <c r="J73" i="34"/>
  <c r="J82" i="34"/>
  <c r="L78" i="29"/>
  <c r="K21" i="30"/>
  <c r="K78" i="30"/>
  <c r="H16" i="32"/>
  <c r="J16" i="32" s="1"/>
  <c r="H33" i="32"/>
  <c r="J33" i="32" s="1"/>
  <c r="H73" i="32"/>
  <c r="I38" i="32"/>
  <c r="I83" i="32"/>
  <c r="J83" i="32" s="1"/>
  <c r="I15" i="32"/>
  <c r="I50" i="32"/>
  <c r="J50" i="32" s="1"/>
  <c r="J16" i="34"/>
  <c r="J33" i="34"/>
  <c r="J36" i="32"/>
  <c r="J10" i="32"/>
  <c r="J28" i="32"/>
  <c r="J63" i="32"/>
  <c r="J68" i="32"/>
  <c r="J14" i="32"/>
  <c r="J69" i="34"/>
  <c r="J74" i="34"/>
  <c r="G59" i="32"/>
  <c r="J8" i="34"/>
  <c r="J8" i="32"/>
  <c r="J72" i="32"/>
  <c r="G39" i="32"/>
  <c r="J41" i="32"/>
  <c r="J76" i="32"/>
  <c r="J77" i="32"/>
  <c r="J75" i="32"/>
  <c r="H84" i="32"/>
  <c r="J69" i="32"/>
  <c r="J20" i="34"/>
  <c r="J37" i="34"/>
  <c r="J11" i="32"/>
  <c r="J46" i="32"/>
  <c r="J35" i="34"/>
  <c r="J52" i="34"/>
  <c r="J58" i="34"/>
  <c r="J31" i="34"/>
  <c r="J49" i="34"/>
  <c r="J57" i="34"/>
  <c r="G22" i="32"/>
  <c r="J41" i="34"/>
  <c r="T41" i="34" s="1"/>
  <c r="J24" i="34"/>
  <c r="U24" i="34" s="1"/>
  <c r="J54" i="34"/>
  <c r="U54" i="34" s="1"/>
  <c r="J76" i="34"/>
  <c r="J63" i="34"/>
  <c r="V63" i="34" s="1"/>
  <c r="J50" i="34"/>
  <c r="V50" i="34" s="1"/>
  <c r="J68" i="34"/>
  <c r="W68" i="34" s="1"/>
  <c r="M21" i="30"/>
  <c r="G66" i="34"/>
  <c r="S36" i="34"/>
  <c r="Z36" i="34" s="1"/>
  <c r="H59" i="32"/>
  <c r="J27" i="32"/>
  <c r="I52" i="32"/>
  <c r="J52" i="32" s="1"/>
  <c r="J58" i="32"/>
  <c r="I14" i="34"/>
  <c r="K38" i="30"/>
  <c r="I31" i="32"/>
  <c r="K46" i="30"/>
  <c r="J44" i="34"/>
  <c r="J62" i="34"/>
  <c r="K11" i="30"/>
  <c r="K84" i="29"/>
  <c r="H34" i="34"/>
  <c r="J34" i="34" s="1"/>
  <c r="H34" i="32"/>
  <c r="H65" i="34"/>
  <c r="J65" i="34" s="1"/>
  <c r="H65" i="32"/>
  <c r="J65" i="32" s="1"/>
  <c r="J21" i="34"/>
  <c r="G59" i="34"/>
  <c r="J56" i="34"/>
  <c r="M83" i="30"/>
  <c r="G22" i="34"/>
  <c r="H61" i="34"/>
  <c r="J61" i="34" s="1"/>
  <c r="H61" i="32"/>
  <c r="G79" i="32"/>
  <c r="J81" i="32"/>
  <c r="I40" i="32"/>
  <c r="I49" i="32"/>
  <c r="J49" i="32" s="1"/>
  <c r="I57" i="32"/>
  <c r="J57" i="32" s="1"/>
  <c r="I67" i="32"/>
  <c r="J71" i="34"/>
  <c r="J55" i="34"/>
  <c r="J64" i="32"/>
  <c r="J82" i="32"/>
  <c r="H13" i="34"/>
  <c r="H13" i="32"/>
  <c r="L21" i="29"/>
  <c r="H38" i="34"/>
  <c r="J38" i="34" s="1"/>
  <c r="H38" i="32"/>
  <c r="H6" i="34"/>
  <c r="H6" i="32"/>
  <c r="G80" i="34"/>
  <c r="G84" i="34" s="1"/>
  <c r="N84" i="28"/>
  <c r="N85" i="28" s="1"/>
  <c r="G80" i="32"/>
  <c r="G12" i="34"/>
  <c r="I66" i="32"/>
  <c r="H60" i="34"/>
  <c r="J60" i="34" s="1"/>
  <c r="H60" i="32"/>
  <c r="L65" i="29"/>
  <c r="H30" i="34"/>
  <c r="J30" i="34" s="1"/>
  <c r="H30" i="32"/>
  <c r="M58" i="30"/>
  <c r="I78" i="32"/>
  <c r="K58" i="30"/>
  <c r="J9" i="34"/>
  <c r="J18" i="34"/>
  <c r="J7" i="32"/>
  <c r="J25" i="32"/>
  <c r="J42" i="32"/>
  <c r="N49" i="31"/>
  <c r="K50" i="32" s="1"/>
  <c r="H26" i="34"/>
  <c r="J26" i="34" s="1"/>
  <c r="H26" i="32"/>
  <c r="H43" i="34"/>
  <c r="J43" i="34" s="1"/>
  <c r="H43" i="32"/>
  <c r="H59" i="34"/>
  <c r="H84" i="34"/>
  <c r="J83" i="34"/>
  <c r="G39" i="34"/>
  <c r="M38" i="30"/>
  <c r="M46" i="30"/>
  <c r="M78" i="30"/>
  <c r="M11" i="30"/>
  <c r="G40" i="34"/>
  <c r="G47" i="34" s="1"/>
  <c r="G40" i="32"/>
  <c r="G79" i="34"/>
  <c r="S32" i="34"/>
  <c r="Z32" i="34" s="1"/>
  <c r="V72" i="34"/>
  <c r="J23" i="34"/>
  <c r="V23" i="34" s="1"/>
  <c r="I59" i="34"/>
  <c r="J51" i="32"/>
  <c r="J67" i="34"/>
  <c r="I79" i="34"/>
  <c r="N22" i="34"/>
  <c r="N12" i="34"/>
  <c r="N66" i="34"/>
  <c r="N62" i="31"/>
  <c r="K63" i="32" s="1"/>
  <c r="T10" i="34"/>
  <c r="N5" i="31"/>
  <c r="K6" i="32" s="1"/>
  <c r="G84" i="31"/>
  <c r="P84" i="34"/>
  <c r="O47" i="34"/>
  <c r="N39" i="34"/>
  <c r="W28" i="34"/>
  <c r="V36" i="34"/>
  <c r="O22" i="34"/>
  <c r="O12" i="34"/>
  <c r="N79" i="34"/>
  <c r="N47" i="34"/>
  <c r="O39" i="34"/>
  <c r="U36" i="34"/>
  <c r="N59" i="34"/>
  <c r="N84" i="34"/>
  <c r="P79" i="34"/>
  <c r="P47" i="34"/>
  <c r="P39" i="34"/>
  <c r="P59" i="34"/>
  <c r="T36" i="34"/>
  <c r="O59" i="34"/>
  <c r="P22" i="34"/>
  <c r="O66" i="34"/>
  <c r="O84" i="34"/>
  <c r="O79" i="34"/>
  <c r="U10" i="34"/>
  <c r="W63" i="34"/>
  <c r="U68" i="34"/>
  <c r="W48" i="34"/>
  <c r="U48" i="34"/>
  <c r="V45" i="34"/>
  <c r="V28" i="34"/>
  <c r="U28" i="34"/>
  <c r="V10" i="34"/>
  <c r="P12" i="34"/>
  <c r="P66" i="34"/>
  <c r="M66" i="34"/>
  <c r="N18" i="31"/>
  <c r="K19" i="32" s="1"/>
  <c r="L19" i="32" s="1"/>
  <c r="N27" i="31"/>
  <c r="K28" i="32" s="1"/>
  <c r="L28" i="32" s="1"/>
  <c r="AC28" i="32" s="1"/>
  <c r="T63" i="34"/>
  <c r="N35" i="31"/>
  <c r="K36" i="32" s="1"/>
  <c r="N29" i="31"/>
  <c r="K30" i="32" s="1"/>
  <c r="N64" i="31"/>
  <c r="K65" i="32" s="1"/>
  <c r="N82" i="31"/>
  <c r="K83" i="32" s="1"/>
  <c r="N36" i="31"/>
  <c r="K37" i="32" s="1"/>
  <c r="N54" i="31"/>
  <c r="K55" i="32" s="1"/>
  <c r="N72" i="31"/>
  <c r="K73" i="32" s="1"/>
  <c r="J83" i="31"/>
  <c r="N39" i="31"/>
  <c r="K40" i="32" s="1"/>
  <c r="N74" i="31"/>
  <c r="K75" i="32" s="1"/>
  <c r="N25" i="31"/>
  <c r="K26" i="32" s="1"/>
  <c r="N77" i="31"/>
  <c r="K78" i="32" s="1"/>
  <c r="J78" i="31"/>
  <c r="N34" i="31"/>
  <c r="K35" i="32" s="1"/>
  <c r="N52" i="31"/>
  <c r="K53" i="32" s="1"/>
  <c r="J58" i="31"/>
  <c r="M59" i="34"/>
  <c r="N55" i="31"/>
  <c r="K56" i="32" s="1"/>
  <c r="N28" i="31"/>
  <c r="K29" i="32" s="1"/>
  <c r="L29" i="32" s="1"/>
  <c r="AC29" i="32" s="1"/>
  <c r="J46" i="31"/>
  <c r="M47" i="34"/>
  <c r="N30" i="31"/>
  <c r="K31" i="32" s="1"/>
  <c r="N48" i="31"/>
  <c r="K49" i="32" s="1"/>
  <c r="N57" i="31"/>
  <c r="K58" i="32" s="1"/>
  <c r="K59" i="34"/>
  <c r="S48" i="34"/>
  <c r="N45" i="31"/>
  <c r="K46" i="32" s="1"/>
  <c r="M12" i="34"/>
  <c r="N71" i="31"/>
  <c r="K72" i="32" s="1"/>
  <c r="N9" i="31"/>
  <c r="K10" i="32" s="1"/>
  <c r="L10" i="32" s="1"/>
  <c r="AC10" i="32" s="1"/>
  <c r="N19" i="31"/>
  <c r="K20" i="32" s="1"/>
  <c r="L20" i="32" s="1"/>
  <c r="N56" i="31"/>
  <c r="K57" i="32" s="1"/>
  <c r="N14" i="31"/>
  <c r="K15" i="32" s="1"/>
  <c r="N75" i="31"/>
  <c r="K76" i="32" s="1"/>
  <c r="N7" i="31"/>
  <c r="K8" i="32" s="1"/>
  <c r="N42" i="31"/>
  <c r="K43" i="32" s="1"/>
  <c r="N15" i="31"/>
  <c r="K16" i="32" s="1"/>
  <c r="N32" i="31"/>
  <c r="K33" i="32" s="1"/>
  <c r="N50" i="31"/>
  <c r="K51" i="32" s="1"/>
  <c r="N68" i="31"/>
  <c r="K69" i="32" s="1"/>
  <c r="N17" i="31"/>
  <c r="K18" i="32" s="1"/>
  <c r="N70" i="31"/>
  <c r="K71" i="32" s="1"/>
  <c r="N31" i="31"/>
  <c r="K32" i="32" s="1"/>
  <c r="L32" i="32" s="1"/>
  <c r="AC32" i="32" s="1"/>
  <c r="K12" i="34"/>
  <c r="N20" i="31"/>
  <c r="K21" i="32" s="1"/>
  <c r="N37" i="31"/>
  <c r="K38" i="32" s="1"/>
  <c r="N73" i="31"/>
  <c r="K74" i="32" s="1"/>
  <c r="N10" i="31"/>
  <c r="K11" i="32" s="1"/>
  <c r="N63" i="31"/>
  <c r="K64" i="32" s="1"/>
  <c r="N81" i="31"/>
  <c r="K82" i="32" s="1"/>
  <c r="N16" i="31"/>
  <c r="K17" i="32" s="1"/>
  <c r="L17" i="32" s="1"/>
  <c r="N33" i="31"/>
  <c r="K34" i="32" s="1"/>
  <c r="N51" i="31"/>
  <c r="K52" i="32" s="1"/>
  <c r="N69" i="31"/>
  <c r="K70" i="32" s="1"/>
  <c r="N6" i="31"/>
  <c r="K7" i="32" s="1"/>
  <c r="N24" i="31"/>
  <c r="K25" i="32" s="1"/>
  <c r="N41" i="31"/>
  <c r="K42" i="32" s="1"/>
  <c r="L42" i="32" s="1"/>
  <c r="AC42" i="32" s="1"/>
  <c r="N59" i="31"/>
  <c r="K60" i="32" s="1"/>
  <c r="N76" i="31"/>
  <c r="K77" i="32" s="1"/>
  <c r="J38" i="31"/>
  <c r="N8" i="31"/>
  <c r="K9" i="32" s="1"/>
  <c r="N26" i="31"/>
  <c r="K27" i="32" s="1"/>
  <c r="N43" i="31"/>
  <c r="K44" i="32" s="1"/>
  <c r="N61" i="31"/>
  <c r="K62" i="32" s="1"/>
  <c r="N67" i="31"/>
  <c r="K68" i="32" s="1"/>
  <c r="J11" i="31"/>
  <c r="N53" i="31"/>
  <c r="K54" i="32" s="1"/>
  <c r="J65" i="31"/>
  <c r="N44" i="31"/>
  <c r="K45" i="32" s="1"/>
  <c r="N40" i="31"/>
  <c r="K41" i="32" s="1"/>
  <c r="L41" i="32" s="1"/>
  <c r="AC41" i="32" s="1"/>
  <c r="N80" i="31"/>
  <c r="K81" i="32" s="1"/>
  <c r="N23" i="31"/>
  <c r="K24" i="32" s="1"/>
  <c r="H84" i="31"/>
  <c r="J21" i="31"/>
  <c r="N13" i="31"/>
  <c r="K14" i="32" s="1"/>
  <c r="N66" i="31"/>
  <c r="K67" i="32" s="1"/>
  <c r="N79" i="31"/>
  <c r="I83" i="31"/>
  <c r="U83" i="31" s="1"/>
  <c r="I21" i="31"/>
  <c r="U21" i="31" s="1"/>
  <c r="I58" i="31"/>
  <c r="U58" i="31" s="1"/>
  <c r="N12" i="31"/>
  <c r="I38" i="31"/>
  <c r="U38" i="31" s="1"/>
  <c r="I11" i="31"/>
  <c r="U11" i="31" s="1"/>
  <c r="I65" i="31"/>
  <c r="U65" i="31" s="1"/>
  <c r="N22" i="31"/>
  <c r="I46" i="31"/>
  <c r="U46" i="31" s="1"/>
  <c r="N47" i="31"/>
  <c r="I78" i="31"/>
  <c r="U78" i="31" s="1"/>
  <c r="N60" i="31"/>
  <c r="K61" i="32" s="1"/>
  <c r="I84" i="30"/>
  <c r="Z17" i="32" l="1"/>
  <c r="AC17" i="32"/>
  <c r="Z20" i="32"/>
  <c r="AC20" i="32"/>
  <c r="Z19" i="32"/>
  <c r="AC19" i="32"/>
  <c r="L36" i="32"/>
  <c r="AC36" i="32" s="1"/>
  <c r="I79" i="32"/>
  <c r="S63" i="34"/>
  <c r="L21" i="32"/>
  <c r="W81" i="34"/>
  <c r="BL81" i="34" s="1"/>
  <c r="U63" i="34"/>
  <c r="W15" i="34"/>
  <c r="W10" i="34"/>
  <c r="I84" i="32"/>
  <c r="H12" i="34"/>
  <c r="J77" i="34"/>
  <c r="W41" i="34"/>
  <c r="J11" i="34"/>
  <c r="W11" i="34" s="1"/>
  <c r="S15" i="34"/>
  <c r="U15" i="34"/>
  <c r="W19" i="34"/>
  <c r="AD36" i="34"/>
  <c r="I47" i="32"/>
  <c r="S41" i="34"/>
  <c r="Z41" i="34" s="1"/>
  <c r="L56" i="32"/>
  <c r="L82" i="32"/>
  <c r="L76" i="32"/>
  <c r="R76" i="32" s="1"/>
  <c r="L72" i="32"/>
  <c r="L51" i="32"/>
  <c r="L53" i="32"/>
  <c r="L27" i="32"/>
  <c r="AC27" i="32" s="1"/>
  <c r="L63" i="32"/>
  <c r="R32" i="32"/>
  <c r="Z32" i="32"/>
  <c r="R10" i="32"/>
  <c r="Z10" i="32"/>
  <c r="L37" i="32"/>
  <c r="AC37" i="32" s="1"/>
  <c r="Q36" i="32"/>
  <c r="BM36" i="34"/>
  <c r="I39" i="32"/>
  <c r="J70" i="32"/>
  <c r="L70" i="32" s="1"/>
  <c r="AC70" i="32" s="1"/>
  <c r="I12" i="32"/>
  <c r="T15" i="34"/>
  <c r="S19" i="34"/>
  <c r="L83" i="32"/>
  <c r="AC83" i="32" s="1"/>
  <c r="T24" i="34"/>
  <c r="V81" i="34"/>
  <c r="V32" i="34"/>
  <c r="V68" i="34"/>
  <c r="BF68" i="34" s="1"/>
  <c r="I12" i="34"/>
  <c r="J40" i="34"/>
  <c r="L84" i="29"/>
  <c r="J9" i="32"/>
  <c r="L9" i="32" s="1"/>
  <c r="J29" i="34"/>
  <c r="I22" i="32"/>
  <c r="H79" i="32"/>
  <c r="J46" i="34"/>
  <c r="S46" i="34" s="1"/>
  <c r="Z46" i="34" s="1"/>
  <c r="P41" i="32"/>
  <c r="Z41" i="32"/>
  <c r="Z27" i="32"/>
  <c r="P28" i="32"/>
  <c r="Z28" i="32"/>
  <c r="P42" i="32"/>
  <c r="Z42" i="32"/>
  <c r="L33" i="32"/>
  <c r="L14" i="32"/>
  <c r="L81" i="32"/>
  <c r="AC81" i="32" s="1"/>
  <c r="L54" i="32"/>
  <c r="T32" i="34"/>
  <c r="L69" i="32"/>
  <c r="R29" i="32"/>
  <c r="Z29" i="32"/>
  <c r="S81" i="34"/>
  <c r="T19" i="34"/>
  <c r="U32" i="34"/>
  <c r="U81" i="34"/>
  <c r="AT81" i="34" s="1"/>
  <c r="U50" i="34"/>
  <c r="J14" i="34"/>
  <c r="T46" i="34"/>
  <c r="AN46" i="34" s="1"/>
  <c r="L44" i="32"/>
  <c r="L74" i="32"/>
  <c r="AC74" i="32" s="1"/>
  <c r="L57" i="32"/>
  <c r="AC57" i="32" s="1"/>
  <c r="S28" i="34"/>
  <c r="S45" i="34"/>
  <c r="T14" i="34"/>
  <c r="AM14" i="34" s="1"/>
  <c r="U19" i="34"/>
  <c r="AW19" i="34" s="1"/>
  <c r="T45" i="34"/>
  <c r="AN45" i="34" s="1"/>
  <c r="H39" i="34"/>
  <c r="K84" i="30"/>
  <c r="L24" i="32"/>
  <c r="L35" i="32"/>
  <c r="AC35" i="32" s="1"/>
  <c r="L75" i="32"/>
  <c r="AC75" i="32" s="1"/>
  <c r="L55" i="32"/>
  <c r="W45" i="34"/>
  <c r="BL45" i="34" s="1"/>
  <c r="W50" i="34"/>
  <c r="BM50" i="34" s="1"/>
  <c r="I22" i="34"/>
  <c r="I85" i="34" s="1"/>
  <c r="H22" i="32"/>
  <c r="BL36" i="34"/>
  <c r="BR36" i="34" s="1"/>
  <c r="BN36" i="34"/>
  <c r="BK36" i="34"/>
  <c r="BO36" i="34"/>
  <c r="L68" i="32"/>
  <c r="AC68" i="32" s="1"/>
  <c r="L64" i="32"/>
  <c r="AC64" i="32" s="1"/>
  <c r="T54" i="34"/>
  <c r="AL54" i="34" s="1"/>
  <c r="S68" i="34"/>
  <c r="Z68" i="34" s="1"/>
  <c r="S72" i="34"/>
  <c r="Z72" i="34" s="1"/>
  <c r="Q29" i="32"/>
  <c r="J73" i="32"/>
  <c r="L73" i="32" s="1"/>
  <c r="L18" i="32"/>
  <c r="L16" i="32"/>
  <c r="AC16" i="32" s="1"/>
  <c r="L46" i="32"/>
  <c r="AC46" i="32" s="1"/>
  <c r="J15" i="32"/>
  <c r="L15" i="32" s="1"/>
  <c r="AC15" i="32" s="1"/>
  <c r="L50" i="32"/>
  <c r="U72" i="34"/>
  <c r="AU72" i="34" s="1"/>
  <c r="W72" i="34"/>
  <c r="BO72" i="34" s="1"/>
  <c r="Q42" i="32"/>
  <c r="Q33" i="32"/>
  <c r="P32" i="32"/>
  <c r="P29" i="32"/>
  <c r="R74" i="32"/>
  <c r="R69" i="32"/>
  <c r="J38" i="32"/>
  <c r="L38" i="32" s="1"/>
  <c r="J34" i="32"/>
  <c r="L34" i="32" s="1"/>
  <c r="J78" i="32"/>
  <c r="L78" i="32" s="1"/>
  <c r="L77" i="32"/>
  <c r="S24" i="34"/>
  <c r="Z24" i="34" s="1"/>
  <c r="J61" i="32"/>
  <c r="L61" i="32" s="1"/>
  <c r="AC61" i="32" s="1"/>
  <c r="J59" i="34"/>
  <c r="Q41" i="32"/>
  <c r="P76" i="32"/>
  <c r="L62" i="32"/>
  <c r="L25" i="32"/>
  <c r="L11" i="32"/>
  <c r="L8" i="32"/>
  <c r="W54" i="34"/>
  <c r="BM54" i="34" s="1"/>
  <c r="U41" i="34"/>
  <c r="AW41" i="34" s="1"/>
  <c r="V24" i="34"/>
  <c r="BD24" i="34" s="1"/>
  <c r="V54" i="34"/>
  <c r="BF54" i="34" s="1"/>
  <c r="V41" i="34"/>
  <c r="AC41" i="34" s="1"/>
  <c r="J6" i="34"/>
  <c r="W6" i="34" s="1"/>
  <c r="BM6" i="34" s="1"/>
  <c r="W24" i="34"/>
  <c r="BJ24" i="34" s="1"/>
  <c r="S54" i="34"/>
  <c r="Z54" i="34" s="1"/>
  <c r="J13" i="32"/>
  <c r="Q76" i="32"/>
  <c r="P10" i="32"/>
  <c r="Q32" i="32"/>
  <c r="R42" i="32"/>
  <c r="J31" i="32"/>
  <c r="L31" i="32" s="1"/>
  <c r="H47" i="32"/>
  <c r="G84" i="32"/>
  <c r="H39" i="32"/>
  <c r="J67" i="32"/>
  <c r="Q28" i="32"/>
  <c r="R27" i="32"/>
  <c r="L71" i="32"/>
  <c r="S50" i="34"/>
  <c r="Z50" i="34" s="1"/>
  <c r="R41" i="32"/>
  <c r="R28" i="32"/>
  <c r="L45" i="32"/>
  <c r="L65" i="32"/>
  <c r="AC65" i="32" s="1"/>
  <c r="T50" i="34"/>
  <c r="AI50" i="34" s="1"/>
  <c r="T68" i="34"/>
  <c r="AN68" i="34" s="1"/>
  <c r="J80" i="32"/>
  <c r="J84" i="32" s="1"/>
  <c r="J30" i="32"/>
  <c r="L30" i="32" s="1"/>
  <c r="Q10" i="32"/>
  <c r="Q14" i="32"/>
  <c r="R20" i="32"/>
  <c r="Q20" i="32"/>
  <c r="P20" i="32"/>
  <c r="Q19" i="32"/>
  <c r="R19" i="32"/>
  <c r="P19" i="32"/>
  <c r="Q17" i="32"/>
  <c r="R17" i="32"/>
  <c r="P17" i="32"/>
  <c r="Q21" i="32"/>
  <c r="P21" i="32"/>
  <c r="R21" i="32"/>
  <c r="R57" i="32"/>
  <c r="P51" i="32"/>
  <c r="R51" i="32"/>
  <c r="Q51" i="32"/>
  <c r="P56" i="32"/>
  <c r="Q56" i="32"/>
  <c r="R56" i="32"/>
  <c r="T61" i="34"/>
  <c r="AM61" i="34" s="1"/>
  <c r="S61" i="34"/>
  <c r="Z61" i="34" s="1"/>
  <c r="U61" i="34"/>
  <c r="AV61" i="34" s="1"/>
  <c r="V61" i="34"/>
  <c r="BE61" i="34" s="1"/>
  <c r="W61" i="34"/>
  <c r="BK61" i="34" s="1"/>
  <c r="J39" i="34"/>
  <c r="G47" i="32"/>
  <c r="J40" i="32"/>
  <c r="L40" i="32" s="1"/>
  <c r="AC40" i="32" s="1"/>
  <c r="H66" i="32"/>
  <c r="J60" i="32"/>
  <c r="H22" i="34"/>
  <c r="J13" i="34"/>
  <c r="J66" i="34"/>
  <c r="S23" i="34"/>
  <c r="Z23" i="34" s="1"/>
  <c r="I59" i="32"/>
  <c r="J43" i="32"/>
  <c r="L43" i="32" s="1"/>
  <c r="H66" i="34"/>
  <c r="G85" i="34"/>
  <c r="H12" i="32"/>
  <c r="J6" i="32"/>
  <c r="L52" i="32"/>
  <c r="L58" i="32"/>
  <c r="U23" i="34"/>
  <c r="AV23" i="34" s="1"/>
  <c r="W23" i="34"/>
  <c r="BO23" i="34" s="1"/>
  <c r="J59" i="32"/>
  <c r="J80" i="34"/>
  <c r="J84" i="34" s="1"/>
  <c r="M84" i="30"/>
  <c r="J26" i="32"/>
  <c r="L49" i="32"/>
  <c r="J79" i="34"/>
  <c r="H47" i="34"/>
  <c r="BO24" i="34"/>
  <c r="BF72" i="34"/>
  <c r="U6" i="34"/>
  <c r="AW6" i="34" s="1"/>
  <c r="AI45" i="34"/>
  <c r="AA45" i="34"/>
  <c r="BC72" i="34"/>
  <c r="BB72" i="34"/>
  <c r="BA72" i="34"/>
  <c r="BE72" i="34"/>
  <c r="AC72" i="34"/>
  <c r="BD72" i="34"/>
  <c r="S67" i="34"/>
  <c r="U67" i="34"/>
  <c r="S80" i="34"/>
  <c r="V67" i="34"/>
  <c r="W67" i="34"/>
  <c r="BM67" i="34" s="1"/>
  <c r="BN81" i="34"/>
  <c r="BF81" i="34"/>
  <c r="BE81" i="34"/>
  <c r="BD81" i="34"/>
  <c r="AU81" i="34"/>
  <c r="AM81" i="34"/>
  <c r="AL81" i="34"/>
  <c r="AN81" i="34"/>
  <c r="BM68" i="34"/>
  <c r="BO68" i="34"/>
  <c r="BN68" i="34"/>
  <c r="AW68" i="34"/>
  <c r="AV68" i="34"/>
  <c r="AU68" i="34"/>
  <c r="AM72" i="34"/>
  <c r="AL72" i="34"/>
  <c r="AN72" i="34"/>
  <c r="BO63" i="34"/>
  <c r="BM63" i="34"/>
  <c r="BN63" i="34"/>
  <c r="BE63" i="34"/>
  <c r="BF63" i="34"/>
  <c r="BD63" i="34"/>
  <c r="AL63" i="34"/>
  <c r="AM63" i="34"/>
  <c r="AN63" i="34"/>
  <c r="AU63" i="34"/>
  <c r="AV63" i="34"/>
  <c r="AW63" i="34"/>
  <c r="BN50" i="34"/>
  <c r="AN54" i="34"/>
  <c r="BF50" i="34"/>
  <c r="BD50" i="34"/>
  <c r="BE50" i="34"/>
  <c r="AW50" i="34"/>
  <c r="AU50" i="34"/>
  <c r="AV50" i="34"/>
  <c r="AV54" i="34"/>
  <c r="AW54" i="34"/>
  <c r="AU54" i="34"/>
  <c r="BM48" i="34"/>
  <c r="BN48" i="34"/>
  <c r="BO48" i="34"/>
  <c r="AW48" i="34"/>
  <c r="AU48" i="34"/>
  <c r="AV48" i="34"/>
  <c r="BD48" i="34"/>
  <c r="BE48" i="34"/>
  <c r="BF48" i="34"/>
  <c r="AN41" i="34"/>
  <c r="AL41" i="34"/>
  <c r="AM41" i="34"/>
  <c r="BF45" i="34"/>
  <c r="BE45" i="34"/>
  <c r="BD45" i="34"/>
  <c r="BO41" i="34"/>
  <c r="BM41" i="34"/>
  <c r="BN41" i="34"/>
  <c r="AV45" i="34"/>
  <c r="AW45" i="34"/>
  <c r="AU45" i="34"/>
  <c r="AV41" i="34"/>
  <c r="AU41" i="34"/>
  <c r="BO45" i="34"/>
  <c r="AW28" i="34"/>
  <c r="AU28" i="34"/>
  <c r="AV28" i="34"/>
  <c r="AM36" i="34"/>
  <c r="AL36" i="34"/>
  <c r="AN36" i="34"/>
  <c r="AM32" i="34"/>
  <c r="AN32" i="34"/>
  <c r="AL32" i="34"/>
  <c r="AM24" i="34"/>
  <c r="AN24" i="34"/>
  <c r="AL24" i="34"/>
  <c r="BE28" i="34"/>
  <c r="BF28" i="34"/>
  <c r="BD28" i="34"/>
  <c r="BD32" i="34"/>
  <c r="BF32" i="34"/>
  <c r="BE32" i="34"/>
  <c r="AW36" i="34"/>
  <c r="AU36" i="34"/>
  <c r="AV36" i="34"/>
  <c r="BF36" i="34"/>
  <c r="BE36" i="34"/>
  <c r="BD36" i="34"/>
  <c r="AW32" i="34"/>
  <c r="AV32" i="34"/>
  <c r="AU32" i="34"/>
  <c r="AM28" i="34"/>
  <c r="AL28" i="34"/>
  <c r="AN28" i="34"/>
  <c r="AW24" i="34"/>
  <c r="AV24" i="34"/>
  <c r="AU24" i="34"/>
  <c r="BM28" i="34"/>
  <c r="BO28" i="34"/>
  <c r="BN28" i="34"/>
  <c r="BM32" i="34"/>
  <c r="BO32" i="34"/>
  <c r="BN32" i="34"/>
  <c r="BF23" i="34"/>
  <c r="BD23" i="34"/>
  <c r="BE23" i="34"/>
  <c r="AW23" i="34"/>
  <c r="AL14" i="34"/>
  <c r="BF19" i="34"/>
  <c r="BE19" i="34"/>
  <c r="BD19" i="34"/>
  <c r="AN19" i="34"/>
  <c r="AM19" i="34"/>
  <c r="AL19" i="34"/>
  <c r="AW15" i="34"/>
  <c r="AV15" i="34"/>
  <c r="AU15" i="34"/>
  <c r="BO15" i="34"/>
  <c r="BN15" i="34"/>
  <c r="BM15" i="34"/>
  <c r="BO19" i="34"/>
  <c r="BN19" i="34"/>
  <c r="BM19" i="34"/>
  <c r="AN15" i="34"/>
  <c r="AM15" i="34"/>
  <c r="AL15" i="34"/>
  <c r="BF15" i="34"/>
  <c r="BE15" i="34"/>
  <c r="BD15" i="34"/>
  <c r="BD10" i="34"/>
  <c r="BE10" i="34"/>
  <c r="BF10" i="34"/>
  <c r="BN10" i="34"/>
  <c r="BO10" i="34"/>
  <c r="BM10" i="34"/>
  <c r="AV10" i="34"/>
  <c r="AU10" i="34"/>
  <c r="AW10" i="34"/>
  <c r="AL10" i="34"/>
  <c r="AM10" i="34"/>
  <c r="AN10" i="34"/>
  <c r="AC63" i="34"/>
  <c r="BA63" i="34"/>
  <c r="BC63" i="34"/>
  <c r="BB63" i="34"/>
  <c r="AK10" i="34"/>
  <c r="Z15" i="34"/>
  <c r="Z28" i="34"/>
  <c r="Z48" i="34"/>
  <c r="Z81" i="34"/>
  <c r="Z10" i="34"/>
  <c r="AA10" i="34"/>
  <c r="Z19" i="34"/>
  <c r="Z63" i="34"/>
  <c r="Z45" i="34"/>
  <c r="BP36" i="34"/>
  <c r="BJ81" i="34"/>
  <c r="AD68" i="34"/>
  <c r="BK68" i="34"/>
  <c r="BJ68" i="34"/>
  <c r="BL68" i="34"/>
  <c r="AC36" i="34"/>
  <c r="BB36" i="34"/>
  <c r="BA36" i="34"/>
  <c r="BC36" i="34"/>
  <c r="AC28" i="34"/>
  <c r="BB28" i="34"/>
  <c r="BA28" i="34"/>
  <c r="BC28" i="34"/>
  <c r="AC32" i="34"/>
  <c r="BB32" i="34"/>
  <c r="BA32" i="34"/>
  <c r="BC32" i="34"/>
  <c r="AC19" i="34"/>
  <c r="BB19" i="34"/>
  <c r="BC19" i="34"/>
  <c r="BA19" i="34"/>
  <c r="AC81" i="34"/>
  <c r="BC81" i="34"/>
  <c r="BB81" i="34"/>
  <c r="BA81" i="34"/>
  <c r="AC50" i="34"/>
  <c r="BC50" i="34"/>
  <c r="BA50" i="34"/>
  <c r="BB50" i="34"/>
  <c r="AC45" i="34"/>
  <c r="BC45" i="34"/>
  <c r="BA45" i="34"/>
  <c r="BB45" i="34"/>
  <c r="AD15" i="34"/>
  <c r="BL15" i="34"/>
  <c r="BK15" i="34"/>
  <c r="BJ15" i="34"/>
  <c r="AD48" i="34"/>
  <c r="BK48" i="34"/>
  <c r="BL48" i="34"/>
  <c r="BJ48" i="34"/>
  <c r="BK41" i="34"/>
  <c r="BL41" i="34"/>
  <c r="BJ41" i="34"/>
  <c r="BJ63" i="34"/>
  <c r="BK63" i="34"/>
  <c r="BL63" i="34"/>
  <c r="AD10" i="34"/>
  <c r="BK10" i="34"/>
  <c r="BL10" i="34"/>
  <c r="BJ10" i="34"/>
  <c r="AD28" i="34"/>
  <c r="BL28" i="34"/>
  <c r="BK28" i="34"/>
  <c r="BJ28" i="34"/>
  <c r="AJ72" i="34"/>
  <c r="AC23" i="34"/>
  <c r="BA23" i="34"/>
  <c r="BB23" i="34"/>
  <c r="BC23" i="34"/>
  <c r="BL32" i="34"/>
  <c r="BJ32" i="34"/>
  <c r="BK32" i="34"/>
  <c r="BB61" i="34"/>
  <c r="BC61" i="34"/>
  <c r="BL72" i="34"/>
  <c r="AC10" i="34"/>
  <c r="BA10" i="34"/>
  <c r="BB10" i="34"/>
  <c r="BC10" i="34"/>
  <c r="AC48" i="34"/>
  <c r="BA48" i="34"/>
  <c r="BB48" i="34"/>
  <c r="BC48" i="34"/>
  <c r="AC15" i="34"/>
  <c r="BC15" i="34"/>
  <c r="BB15" i="34"/>
  <c r="BA15" i="34"/>
  <c r="AD19" i="34"/>
  <c r="BL19" i="34"/>
  <c r="BK19" i="34"/>
  <c r="BJ19" i="34"/>
  <c r="AJ10" i="34"/>
  <c r="AA72" i="34"/>
  <c r="AK72" i="34"/>
  <c r="AI72" i="34"/>
  <c r="AI10" i="34"/>
  <c r="N85" i="34"/>
  <c r="AH87" i="34" s="1"/>
  <c r="AA15" i="34"/>
  <c r="AK15" i="34"/>
  <c r="AJ15" i="34"/>
  <c r="AI15" i="34"/>
  <c r="AB28" i="34"/>
  <c r="AT28" i="34"/>
  <c r="AS28" i="34"/>
  <c r="AR28" i="34"/>
  <c r="AB63" i="34"/>
  <c r="AR63" i="34"/>
  <c r="AT63" i="34"/>
  <c r="AS63" i="34"/>
  <c r="AB50" i="34"/>
  <c r="AS50" i="34"/>
  <c r="AT50" i="34"/>
  <c r="AR50" i="34"/>
  <c r="AB10" i="34"/>
  <c r="AS10" i="34"/>
  <c r="AR10" i="34"/>
  <c r="AT10" i="34"/>
  <c r="AS72" i="34"/>
  <c r="AI24" i="34"/>
  <c r="AK24" i="34"/>
  <c r="AJ24" i="34"/>
  <c r="AB54" i="34"/>
  <c r="AS54" i="34"/>
  <c r="AR54" i="34"/>
  <c r="AT54" i="34"/>
  <c r="AB36" i="34"/>
  <c r="AT36" i="34"/>
  <c r="AS36" i="34"/>
  <c r="AR36" i="34"/>
  <c r="AJ54" i="34"/>
  <c r="AK19" i="34"/>
  <c r="AJ19" i="34"/>
  <c r="AI19" i="34"/>
  <c r="AB32" i="34"/>
  <c r="AT32" i="34"/>
  <c r="AS32" i="34"/>
  <c r="AR32" i="34"/>
  <c r="AB15" i="34"/>
  <c r="AT15" i="34"/>
  <c r="AS15" i="34"/>
  <c r="AR15" i="34"/>
  <c r="AT19" i="34"/>
  <c r="AA32" i="34"/>
  <c r="AI32" i="34"/>
  <c r="AK32" i="34"/>
  <c r="AJ32" i="34"/>
  <c r="AA41" i="34"/>
  <c r="AI41" i="34"/>
  <c r="AJ41" i="34"/>
  <c r="AK41" i="34"/>
  <c r="AK63" i="34"/>
  <c r="AI63" i="34"/>
  <c r="AJ63" i="34"/>
  <c r="AR6" i="34"/>
  <c r="AB68" i="34"/>
  <c r="AT68" i="34"/>
  <c r="AR68" i="34"/>
  <c r="AS68" i="34"/>
  <c r="AA36" i="34"/>
  <c r="AI36" i="34"/>
  <c r="AJ36" i="34"/>
  <c r="AK36" i="34"/>
  <c r="AJ14" i="34"/>
  <c r="AI28" i="34"/>
  <c r="AJ28" i="34"/>
  <c r="AK28" i="34"/>
  <c r="AB45" i="34"/>
  <c r="AS45" i="34"/>
  <c r="AR45" i="34"/>
  <c r="AT45" i="34"/>
  <c r="AB41" i="34"/>
  <c r="AS41" i="34"/>
  <c r="AT41" i="34"/>
  <c r="AR41" i="34"/>
  <c r="AB48" i="34"/>
  <c r="AS48" i="34"/>
  <c r="AT48" i="34"/>
  <c r="AR48" i="34"/>
  <c r="AB24" i="34"/>
  <c r="AT24" i="34"/>
  <c r="AR24" i="34"/>
  <c r="AS24" i="34"/>
  <c r="AA81" i="34"/>
  <c r="AI81" i="34"/>
  <c r="AJ81" i="34"/>
  <c r="AK81" i="34"/>
  <c r="O85" i="34"/>
  <c r="AH88" i="34" s="1"/>
  <c r="AA19" i="34"/>
  <c r="AD63" i="34"/>
  <c r="AA28" i="34"/>
  <c r="AD32" i="34"/>
  <c r="AD41" i="34"/>
  <c r="AA63" i="34"/>
  <c r="AA24" i="34"/>
  <c r="U18" i="34"/>
  <c r="W18" i="34"/>
  <c r="V18" i="34"/>
  <c r="V51" i="34"/>
  <c r="W51" i="34"/>
  <c r="U51" i="34"/>
  <c r="W16" i="34"/>
  <c r="V16" i="34"/>
  <c r="U16" i="34"/>
  <c r="S8" i="34"/>
  <c r="V8" i="34"/>
  <c r="W8" i="34"/>
  <c r="U8" i="34"/>
  <c r="V76" i="34"/>
  <c r="W76" i="34"/>
  <c r="U76" i="34"/>
  <c r="V57" i="34"/>
  <c r="W57" i="34"/>
  <c r="U57" i="34"/>
  <c r="W62" i="34"/>
  <c r="U62" i="34"/>
  <c r="V62" i="34"/>
  <c r="V27" i="34"/>
  <c r="U27" i="34"/>
  <c r="W27" i="34"/>
  <c r="U60" i="34"/>
  <c r="W60" i="34"/>
  <c r="V60" i="34"/>
  <c r="U25" i="34"/>
  <c r="V25" i="34"/>
  <c r="W25" i="34"/>
  <c r="V70" i="34"/>
  <c r="W70" i="34"/>
  <c r="U70" i="34"/>
  <c r="V34" i="34"/>
  <c r="U34" i="34"/>
  <c r="W34" i="34"/>
  <c r="U82" i="34"/>
  <c r="W82" i="34"/>
  <c r="V82" i="34"/>
  <c r="V11" i="34"/>
  <c r="W38" i="34"/>
  <c r="V38" i="34"/>
  <c r="U38" i="34"/>
  <c r="W49" i="34"/>
  <c r="U49" i="34"/>
  <c r="V49" i="34"/>
  <c r="W56" i="34"/>
  <c r="U56" i="34"/>
  <c r="V56" i="34"/>
  <c r="W35" i="34"/>
  <c r="V35" i="34"/>
  <c r="U35" i="34"/>
  <c r="V78" i="34"/>
  <c r="W78" i="34"/>
  <c r="U78" i="34"/>
  <c r="W75" i="34"/>
  <c r="U75" i="34"/>
  <c r="V75" i="34"/>
  <c r="V55" i="34"/>
  <c r="W55" i="34"/>
  <c r="U55" i="34"/>
  <c r="V83" i="34"/>
  <c r="W83" i="34"/>
  <c r="U83" i="34"/>
  <c r="W30" i="34"/>
  <c r="V30" i="34"/>
  <c r="U30" i="34"/>
  <c r="V71" i="34"/>
  <c r="U71" i="34"/>
  <c r="W71" i="34"/>
  <c r="V69" i="34"/>
  <c r="U69" i="34"/>
  <c r="W69" i="34"/>
  <c r="W33" i="34"/>
  <c r="U33" i="34"/>
  <c r="V33" i="34"/>
  <c r="V43" i="34"/>
  <c r="W43" i="34"/>
  <c r="U43" i="34"/>
  <c r="V20" i="34"/>
  <c r="U20" i="34"/>
  <c r="W20" i="34"/>
  <c r="W44" i="34"/>
  <c r="U44" i="34"/>
  <c r="V44" i="34"/>
  <c r="S9" i="34"/>
  <c r="W9" i="34"/>
  <c r="U9" i="34"/>
  <c r="V9" i="34"/>
  <c r="W77" i="34"/>
  <c r="V77" i="34"/>
  <c r="U77" i="34"/>
  <c r="U42" i="34"/>
  <c r="W42" i="34"/>
  <c r="V42" i="34"/>
  <c r="S7" i="34"/>
  <c r="V7" i="34"/>
  <c r="W7" i="34"/>
  <c r="U7" i="34"/>
  <c r="U52" i="34"/>
  <c r="V52" i="34"/>
  <c r="W52" i="34"/>
  <c r="V17" i="34"/>
  <c r="U17" i="34"/>
  <c r="W17" i="34"/>
  <c r="V64" i="34"/>
  <c r="W64" i="34"/>
  <c r="U64" i="34"/>
  <c r="V74" i="34"/>
  <c r="U74" i="34"/>
  <c r="W74" i="34"/>
  <c r="W21" i="34"/>
  <c r="V21" i="34"/>
  <c r="U21" i="34"/>
  <c r="V58" i="34"/>
  <c r="W58" i="34"/>
  <c r="U58" i="34"/>
  <c r="V31" i="34"/>
  <c r="U31" i="34"/>
  <c r="W31" i="34"/>
  <c r="W29" i="34"/>
  <c r="V29" i="34"/>
  <c r="U29" i="34"/>
  <c r="V53" i="34"/>
  <c r="W53" i="34"/>
  <c r="U53" i="34"/>
  <c r="W26" i="34"/>
  <c r="V26" i="34"/>
  <c r="U26" i="34"/>
  <c r="V40" i="34"/>
  <c r="U40" i="34"/>
  <c r="W40" i="34"/>
  <c r="V73" i="34"/>
  <c r="W73" i="34"/>
  <c r="U73" i="34"/>
  <c r="W37" i="34"/>
  <c r="V37" i="34"/>
  <c r="U37" i="34"/>
  <c r="V65" i="34"/>
  <c r="W65" i="34"/>
  <c r="U65" i="34"/>
  <c r="P85" i="34"/>
  <c r="AH89" i="34" s="1"/>
  <c r="M39" i="34"/>
  <c r="L84" i="34"/>
  <c r="L22" i="34"/>
  <c r="T48" i="34"/>
  <c r="L59" i="34"/>
  <c r="L39" i="34"/>
  <c r="N78" i="31"/>
  <c r="O78" i="31" s="1"/>
  <c r="T23" i="34"/>
  <c r="L12" i="34"/>
  <c r="L79" i="34"/>
  <c r="M22" i="34"/>
  <c r="L7" i="32"/>
  <c r="K12" i="32"/>
  <c r="T9" i="34"/>
  <c r="T42" i="34"/>
  <c r="S42" i="34"/>
  <c r="S52" i="34"/>
  <c r="T52" i="34"/>
  <c r="S64" i="34"/>
  <c r="T64" i="34"/>
  <c r="T74" i="34"/>
  <c r="S74" i="34"/>
  <c r="T21" i="34"/>
  <c r="S21" i="34"/>
  <c r="S71" i="34"/>
  <c r="T71" i="34"/>
  <c r="S33" i="34"/>
  <c r="T33" i="34"/>
  <c r="T43" i="34"/>
  <c r="S43" i="34"/>
  <c r="T49" i="34"/>
  <c r="S49" i="34"/>
  <c r="T56" i="34"/>
  <c r="S56" i="34"/>
  <c r="S35" i="34"/>
  <c r="T35" i="34"/>
  <c r="L47" i="34"/>
  <c r="S40" i="34"/>
  <c r="T40" i="34"/>
  <c r="S37" i="34"/>
  <c r="T37" i="34"/>
  <c r="S65" i="34"/>
  <c r="T65" i="34"/>
  <c r="S20" i="34"/>
  <c r="T20" i="34"/>
  <c r="K85" i="34"/>
  <c r="S76" i="34"/>
  <c r="T76" i="34"/>
  <c r="S57" i="34"/>
  <c r="T57" i="34"/>
  <c r="S44" i="34"/>
  <c r="T44" i="34"/>
  <c r="S77" i="34"/>
  <c r="T77" i="34"/>
  <c r="T7" i="34"/>
  <c r="S17" i="34"/>
  <c r="T17" i="34"/>
  <c r="T69" i="34"/>
  <c r="S69" i="34"/>
  <c r="T78" i="34"/>
  <c r="S78" i="34"/>
  <c r="T73" i="34"/>
  <c r="S73" i="34"/>
  <c r="T62" i="34"/>
  <c r="S62" i="34"/>
  <c r="S27" i="34"/>
  <c r="T27" i="34"/>
  <c r="L66" i="34"/>
  <c r="S60" i="34"/>
  <c r="T60" i="34"/>
  <c r="T25" i="34"/>
  <c r="S25" i="34"/>
  <c r="S70" i="34"/>
  <c r="T70" i="34"/>
  <c r="T34" i="34"/>
  <c r="S34" i="34"/>
  <c r="T82" i="34"/>
  <c r="S82" i="34"/>
  <c r="S38" i="34"/>
  <c r="T38" i="34"/>
  <c r="S18" i="34"/>
  <c r="T18" i="34"/>
  <c r="T51" i="34"/>
  <c r="S51" i="34"/>
  <c r="T16" i="34"/>
  <c r="S16" i="34"/>
  <c r="T8" i="34"/>
  <c r="T58" i="34"/>
  <c r="S58" i="34"/>
  <c r="S31" i="34"/>
  <c r="T31" i="34"/>
  <c r="T29" i="34"/>
  <c r="S29" i="34"/>
  <c r="T53" i="34"/>
  <c r="S53" i="34"/>
  <c r="M79" i="34"/>
  <c r="T67" i="34"/>
  <c r="T26" i="34"/>
  <c r="S26" i="34"/>
  <c r="S75" i="34"/>
  <c r="T75" i="34"/>
  <c r="M84" i="34"/>
  <c r="T55" i="34"/>
  <c r="S55" i="34"/>
  <c r="T83" i="34"/>
  <c r="S83" i="34"/>
  <c r="T30" i="34"/>
  <c r="S30" i="34"/>
  <c r="N11" i="31"/>
  <c r="O11" i="31" s="1"/>
  <c r="N65" i="31"/>
  <c r="O65" i="31" s="1"/>
  <c r="J84" i="31"/>
  <c r="N46" i="31"/>
  <c r="O46" i="31" s="1"/>
  <c r="N38" i="31"/>
  <c r="O38" i="31" s="1"/>
  <c r="K23" i="32"/>
  <c r="N83" i="31"/>
  <c r="O83" i="31" s="1"/>
  <c r="K80" i="32"/>
  <c r="K47" i="32"/>
  <c r="N21" i="31"/>
  <c r="O21" i="31" s="1"/>
  <c r="K13" i="32"/>
  <c r="N58" i="31"/>
  <c r="O58" i="31" s="1"/>
  <c r="K48" i="32"/>
  <c r="K79" i="32"/>
  <c r="K66" i="32"/>
  <c r="I84" i="31"/>
  <c r="Z34" i="32" l="1"/>
  <c r="AC34" i="32"/>
  <c r="Z73" i="32"/>
  <c r="AC73" i="32"/>
  <c r="P44" i="32"/>
  <c r="AC44" i="32"/>
  <c r="Q27" i="32"/>
  <c r="Z53" i="32"/>
  <c r="AC53" i="32"/>
  <c r="Z58" i="32"/>
  <c r="AC58" i="32"/>
  <c r="Z30" i="32"/>
  <c r="AC30" i="32"/>
  <c r="P36" i="32"/>
  <c r="T36" i="32" s="1"/>
  <c r="R81" i="32"/>
  <c r="Z62" i="32"/>
  <c r="AC62" i="32"/>
  <c r="Q37" i="32"/>
  <c r="Z77" i="32"/>
  <c r="AC77" i="32"/>
  <c r="P24" i="32"/>
  <c r="AC24" i="32"/>
  <c r="Q69" i="32"/>
  <c r="T69" i="32" s="1"/>
  <c r="AC69" i="32"/>
  <c r="Z14" i="32"/>
  <c r="AC14" i="32"/>
  <c r="Z51" i="32"/>
  <c r="AC51" i="32"/>
  <c r="Z56" i="32"/>
  <c r="AC56" i="32"/>
  <c r="Z21" i="32"/>
  <c r="AC21" i="32"/>
  <c r="Z43" i="32"/>
  <c r="AC43" i="32"/>
  <c r="AC47" i="32" s="1"/>
  <c r="Z54" i="32"/>
  <c r="AC54" i="32"/>
  <c r="Z76" i="32"/>
  <c r="AC76" i="32"/>
  <c r="Z25" i="32"/>
  <c r="AC25" i="32"/>
  <c r="Z38" i="32"/>
  <c r="AC38" i="32"/>
  <c r="P27" i="32"/>
  <c r="T27" i="32" s="1"/>
  <c r="P82" i="32"/>
  <c r="AC82" i="32"/>
  <c r="Z49" i="32"/>
  <c r="AC49" i="32"/>
  <c r="Z52" i="32"/>
  <c r="AC52" i="32"/>
  <c r="P53" i="32"/>
  <c r="Z45" i="32"/>
  <c r="AC45" i="32"/>
  <c r="Z71" i="32"/>
  <c r="AC71" i="32"/>
  <c r="Z31" i="32"/>
  <c r="AC31" i="32"/>
  <c r="R36" i="32"/>
  <c r="Z78" i="32"/>
  <c r="AC78" i="32"/>
  <c r="R35" i="32"/>
  <c r="R50" i="32"/>
  <c r="AC50" i="32"/>
  <c r="R18" i="32"/>
  <c r="AC18" i="32"/>
  <c r="Z55" i="32"/>
  <c r="AC55" i="32"/>
  <c r="P33" i="32"/>
  <c r="T33" i="32" s="1"/>
  <c r="AC33" i="32"/>
  <c r="Z36" i="32"/>
  <c r="P63" i="32"/>
  <c r="AC63" i="32"/>
  <c r="R72" i="32"/>
  <c r="AC72" i="32"/>
  <c r="Q72" i="32"/>
  <c r="T72" i="32" s="1"/>
  <c r="Z9" i="32"/>
  <c r="AC9" i="32"/>
  <c r="Z8" i="32"/>
  <c r="AC8" i="32"/>
  <c r="R63" i="32"/>
  <c r="Z72" i="32"/>
  <c r="Z7" i="32"/>
  <c r="AC7" i="32"/>
  <c r="Z11" i="32"/>
  <c r="AC11" i="32"/>
  <c r="S11" i="34"/>
  <c r="AA61" i="34"/>
  <c r="AT72" i="34"/>
  <c r="BB68" i="34"/>
  <c r="BJ45" i="34"/>
  <c r="BK81" i="34"/>
  <c r="BF24" i="34"/>
  <c r="BO81" i="34"/>
  <c r="BR81" i="34" s="1"/>
  <c r="Q24" i="32"/>
  <c r="Z82" i="32"/>
  <c r="T11" i="34"/>
  <c r="U11" i="34"/>
  <c r="AW11" i="34" s="1"/>
  <c r="AK50" i="34"/>
  <c r="BC24" i="34"/>
  <c r="AD45" i="34"/>
  <c r="AD81" i="34"/>
  <c r="BM81" i="34"/>
  <c r="AB81" i="34"/>
  <c r="BB24" i="34"/>
  <c r="BH24" i="34" s="1"/>
  <c r="BD68" i="34"/>
  <c r="V80" i="34"/>
  <c r="BN24" i="34"/>
  <c r="Q82" i="32"/>
  <c r="T82" i="32" s="1"/>
  <c r="Q53" i="32"/>
  <c r="P72" i="32"/>
  <c r="Q63" i="32"/>
  <c r="Z63" i="32"/>
  <c r="J66" i="32"/>
  <c r="Q44" i="32"/>
  <c r="R82" i="32"/>
  <c r="R55" i="32"/>
  <c r="P55" i="32"/>
  <c r="R53" i="32"/>
  <c r="Q55" i="32"/>
  <c r="Q54" i="32"/>
  <c r="R14" i="32"/>
  <c r="T14" i="32" s="1"/>
  <c r="P14" i="32"/>
  <c r="J22" i="32"/>
  <c r="Q40" i="32"/>
  <c r="Z40" i="32"/>
  <c r="Q46" i="32"/>
  <c r="Z46" i="32"/>
  <c r="P64" i="32"/>
  <c r="Z64" i="32"/>
  <c r="P35" i="32"/>
  <c r="Z35" i="32"/>
  <c r="R70" i="32"/>
  <c r="Z70" i="32"/>
  <c r="W14" i="34"/>
  <c r="V14" i="34"/>
  <c r="R83" i="32"/>
  <c r="Z83" i="32"/>
  <c r="AR81" i="34"/>
  <c r="AX81" i="34" s="1"/>
  <c r="AI46" i="34"/>
  <c r="AK14" i="34"/>
  <c r="AQ14" i="34" s="1"/>
  <c r="BA68" i="34"/>
  <c r="BG68" i="34" s="1"/>
  <c r="BJ50" i="34"/>
  <c r="BP50" i="34" s="1"/>
  <c r="AN14" i="34"/>
  <c r="AM46" i="34"/>
  <c r="BO50" i="34"/>
  <c r="BE68" i="34"/>
  <c r="BM72" i="34"/>
  <c r="AV81" i="34"/>
  <c r="H85" i="34"/>
  <c r="J12" i="32"/>
  <c r="Q61" i="32"/>
  <c r="Z61" i="32"/>
  <c r="P54" i="32"/>
  <c r="P83" i="32"/>
  <c r="Q35" i="32"/>
  <c r="Q16" i="32"/>
  <c r="Z16" i="32"/>
  <c r="Q68" i="32"/>
  <c r="Z68" i="32"/>
  <c r="S14" i="34"/>
  <c r="Z14" i="34" s="1"/>
  <c r="Q74" i="32"/>
  <c r="Z74" i="32"/>
  <c r="V46" i="34"/>
  <c r="Q81" i="32"/>
  <c r="Z81" i="32"/>
  <c r="P37" i="32"/>
  <c r="Z37" i="32"/>
  <c r="AA14" i="34"/>
  <c r="AS81" i="34"/>
  <c r="AK46" i="34"/>
  <c r="AQ46" i="34" s="1"/>
  <c r="BC68" i="34"/>
  <c r="BL50" i="34"/>
  <c r="BN45" i="34"/>
  <c r="AL46" i="34"/>
  <c r="BD61" i="34"/>
  <c r="AV72" i="34"/>
  <c r="AW81" i="34"/>
  <c r="AM45" i="34"/>
  <c r="J47" i="34"/>
  <c r="I85" i="32"/>
  <c r="R54" i="32"/>
  <c r="Q70" i="32"/>
  <c r="P81" i="32"/>
  <c r="T81" i="32" s="1"/>
  <c r="P50" i="32"/>
  <c r="Z50" i="32"/>
  <c r="P18" i="32"/>
  <c r="Z18" i="32"/>
  <c r="R24" i="32"/>
  <c r="T24" i="32" s="1"/>
  <c r="Z24" i="32"/>
  <c r="U14" i="34"/>
  <c r="R44" i="32"/>
  <c r="Z44" i="32"/>
  <c r="W46" i="34"/>
  <c r="P69" i="32"/>
  <c r="Z69" i="32"/>
  <c r="AA46" i="34"/>
  <c r="AJ46" i="34"/>
  <c r="AP46" i="34" s="1"/>
  <c r="AI14" i="34"/>
  <c r="AO14" i="34" s="1"/>
  <c r="AC68" i="34"/>
  <c r="BK50" i="34"/>
  <c r="BQ50" i="34" s="1"/>
  <c r="Q65" i="32"/>
  <c r="Z65" i="32"/>
  <c r="P74" i="32"/>
  <c r="T74" i="32" s="1"/>
  <c r="Q83" i="32"/>
  <c r="R37" i="32"/>
  <c r="P15" i="32"/>
  <c r="T15" i="32" s="1"/>
  <c r="Z15" i="32"/>
  <c r="BQ36" i="34"/>
  <c r="R75" i="32"/>
  <c r="Z75" i="32"/>
  <c r="P57" i="32"/>
  <c r="Z57" i="32"/>
  <c r="U46" i="34"/>
  <c r="R33" i="32"/>
  <c r="Z33" i="32"/>
  <c r="R46" i="32"/>
  <c r="AB23" i="34"/>
  <c r="AB19" i="34"/>
  <c r="AI61" i="34"/>
  <c r="AA54" i="34"/>
  <c r="BA24" i="34"/>
  <c r="BG24" i="34" s="1"/>
  <c r="BJ72" i="34"/>
  <c r="BP72" i="34" s="1"/>
  <c r="BK45" i="34"/>
  <c r="AU19" i="34"/>
  <c r="BE24" i="34"/>
  <c r="BD46" i="34"/>
  <c r="BM45" i="34"/>
  <c r="AW46" i="34"/>
  <c r="AM54" i="34"/>
  <c r="AW61" i="34"/>
  <c r="AK45" i="34"/>
  <c r="BK24" i="34"/>
  <c r="BQ24" i="34" s="1"/>
  <c r="Q57" i="32"/>
  <c r="P75" i="32"/>
  <c r="T29" i="32"/>
  <c r="AR19" i="34"/>
  <c r="AI54" i="34"/>
  <c r="BK72" i="34"/>
  <c r="BQ72" i="34" s="1"/>
  <c r="AV19" i="34"/>
  <c r="BN72" i="34"/>
  <c r="J79" i="32"/>
  <c r="AD54" i="34"/>
  <c r="AS19" i="34"/>
  <c r="AY19" i="34" s="1"/>
  <c r="AK54" i="34"/>
  <c r="AQ54" i="34" s="1"/>
  <c r="AB72" i="34"/>
  <c r="BC41" i="34"/>
  <c r="AC24" i="34"/>
  <c r="AC46" i="34"/>
  <c r="AD50" i="34"/>
  <c r="AD72" i="34"/>
  <c r="BF41" i="34"/>
  <c r="AN50" i="34"/>
  <c r="AN61" i="34"/>
  <c r="AJ45" i="34"/>
  <c r="AL45" i="34"/>
  <c r="AO45" i="34" s="1"/>
  <c r="AD24" i="34"/>
  <c r="L6" i="32"/>
  <c r="Q75" i="32"/>
  <c r="P70" i="32"/>
  <c r="P46" i="32"/>
  <c r="T46" i="32" s="1"/>
  <c r="R15" i="32"/>
  <c r="P68" i="32"/>
  <c r="R68" i="32"/>
  <c r="AR72" i="34"/>
  <c r="AX72" i="34" s="1"/>
  <c r="AW72" i="34"/>
  <c r="R64" i="32"/>
  <c r="Q64" i="32"/>
  <c r="BA61" i="34"/>
  <c r="BL61" i="34"/>
  <c r="BF61" i="34"/>
  <c r="BI61" i="34" s="1"/>
  <c r="BM61" i="34"/>
  <c r="AS61" i="34"/>
  <c r="AC61" i="34"/>
  <c r="AL50" i="34"/>
  <c r="AO50" i="34" s="1"/>
  <c r="AA50" i="34"/>
  <c r="AJ50" i="34"/>
  <c r="BC54" i="34"/>
  <c r="BI54" i="34" s="1"/>
  <c r="AM50" i="34"/>
  <c r="BD54" i="34"/>
  <c r="T28" i="32"/>
  <c r="BN23" i="34"/>
  <c r="AD23" i="34"/>
  <c r="R16" i="32"/>
  <c r="Q15" i="32"/>
  <c r="P16" i="32"/>
  <c r="AA68" i="34"/>
  <c r="AR23" i="34"/>
  <c r="AJ68" i="34"/>
  <c r="BL54" i="34"/>
  <c r="BE41" i="34"/>
  <c r="AL68" i="34"/>
  <c r="Q18" i="32"/>
  <c r="AS23" i="34"/>
  <c r="AY23" i="34" s="1"/>
  <c r="AU23" i="34"/>
  <c r="U80" i="34"/>
  <c r="AR80" i="34" s="1"/>
  <c r="Q50" i="32"/>
  <c r="T50" i="32" s="1"/>
  <c r="L67" i="32"/>
  <c r="AT23" i="34"/>
  <c r="AZ23" i="34" s="1"/>
  <c r="BA41" i="34"/>
  <c r="BN54" i="34"/>
  <c r="T32" i="32"/>
  <c r="T10" i="32"/>
  <c r="T42" i="32"/>
  <c r="T41" i="32"/>
  <c r="Q31" i="32"/>
  <c r="P31" i="32"/>
  <c r="R31" i="32"/>
  <c r="Q78" i="32"/>
  <c r="P78" i="32"/>
  <c r="R78" i="32"/>
  <c r="P38" i="32"/>
  <c r="R38" i="32"/>
  <c r="Q38" i="32"/>
  <c r="Q9" i="32"/>
  <c r="R9" i="32"/>
  <c r="P9" i="32"/>
  <c r="R30" i="32"/>
  <c r="P30" i="32"/>
  <c r="R34" i="32"/>
  <c r="P34" i="32"/>
  <c r="Q73" i="32"/>
  <c r="R73" i="32"/>
  <c r="P73" i="32"/>
  <c r="Q71" i="32"/>
  <c r="P71" i="32"/>
  <c r="R71" i="32"/>
  <c r="P11" i="32"/>
  <c r="Q11" i="32"/>
  <c r="R11" i="32"/>
  <c r="R65" i="32"/>
  <c r="P65" i="32"/>
  <c r="J12" i="34"/>
  <c r="S6" i="34"/>
  <c r="Z6" i="34" s="1"/>
  <c r="T6" i="34"/>
  <c r="T12" i="34" s="1"/>
  <c r="V6" i="34"/>
  <c r="V12" i="34" s="1"/>
  <c r="Q8" i="32"/>
  <c r="P8" i="32"/>
  <c r="R8" i="32"/>
  <c r="P62" i="32"/>
  <c r="R62" i="32"/>
  <c r="Q62" i="32"/>
  <c r="AJ61" i="34"/>
  <c r="AP61" i="34" s="1"/>
  <c r="BN61" i="34"/>
  <c r="BQ61" i="34" s="1"/>
  <c r="Q30" i="32"/>
  <c r="AI68" i="34"/>
  <c r="AO68" i="34" s="1"/>
  <c r="AK61" i="34"/>
  <c r="BB41" i="34"/>
  <c r="BH41" i="34" s="1"/>
  <c r="BB54" i="34"/>
  <c r="BJ61" i="34"/>
  <c r="BK54" i="34"/>
  <c r="BD41" i="34"/>
  <c r="BE54" i="34"/>
  <c r="BO54" i="34"/>
  <c r="BO61" i="34"/>
  <c r="AM68" i="34"/>
  <c r="W80" i="34"/>
  <c r="BO80" i="34" s="1"/>
  <c r="H85" i="32"/>
  <c r="G85" i="32"/>
  <c r="T21" i="32"/>
  <c r="T19" i="32"/>
  <c r="P40" i="32"/>
  <c r="Q6" i="32"/>
  <c r="T76" i="32"/>
  <c r="P61" i="32"/>
  <c r="R61" i="32"/>
  <c r="L12" i="32"/>
  <c r="Q7" i="32"/>
  <c r="R7" i="32"/>
  <c r="P7" i="32"/>
  <c r="L47" i="32"/>
  <c r="R43" i="32"/>
  <c r="P43" i="32"/>
  <c r="P45" i="32"/>
  <c r="R45" i="32"/>
  <c r="Q45" i="32"/>
  <c r="BM24" i="34"/>
  <c r="BP24" i="34" s="1"/>
  <c r="BL24" i="34"/>
  <c r="BR24" i="34" s="1"/>
  <c r="Q25" i="32"/>
  <c r="R25" i="32"/>
  <c r="P25" i="32"/>
  <c r="P77" i="32"/>
  <c r="Q77" i="32"/>
  <c r="R77" i="32"/>
  <c r="BA54" i="34"/>
  <c r="BG54" i="34" s="1"/>
  <c r="AD61" i="34"/>
  <c r="AL61" i="34"/>
  <c r="T80" i="34"/>
  <c r="AM80" i="34" s="1"/>
  <c r="AK68" i="34"/>
  <c r="AQ68" i="34" s="1"/>
  <c r="AZ68" i="34" s="1"/>
  <c r="AC54" i="34"/>
  <c r="BJ54" i="34"/>
  <c r="BP54" i="34" s="1"/>
  <c r="J39" i="32"/>
  <c r="Q43" i="32"/>
  <c r="R40" i="32"/>
  <c r="Q34" i="32"/>
  <c r="T20" i="32"/>
  <c r="T17" i="32"/>
  <c r="Q49" i="32"/>
  <c r="R49" i="32"/>
  <c r="P49" i="32"/>
  <c r="R58" i="32"/>
  <c r="Q58" i="32"/>
  <c r="P58" i="32"/>
  <c r="T51" i="32"/>
  <c r="P52" i="32"/>
  <c r="Q52" i="32"/>
  <c r="R52" i="32"/>
  <c r="T56" i="32"/>
  <c r="AT61" i="34"/>
  <c r="BL23" i="34"/>
  <c r="BR23" i="34" s="1"/>
  <c r="AU61" i="34"/>
  <c r="L60" i="32"/>
  <c r="AB61" i="34"/>
  <c r="BK23" i="34"/>
  <c r="BM23" i="34"/>
  <c r="L26" i="32"/>
  <c r="AR61" i="34"/>
  <c r="BJ23" i="34"/>
  <c r="U13" i="34"/>
  <c r="W13" i="34"/>
  <c r="S13" i="34"/>
  <c r="Z13" i="34" s="1"/>
  <c r="V13" i="34"/>
  <c r="J22" i="34"/>
  <c r="T13" i="34"/>
  <c r="J47" i="32"/>
  <c r="AQ45" i="34"/>
  <c r="BI72" i="34"/>
  <c r="AB6" i="34"/>
  <c r="AU6" i="34"/>
  <c r="AX6" i="34" s="1"/>
  <c r="AS6" i="34"/>
  <c r="AT6" i="34"/>
  <c r="AV6" i="34"/>
  <c r="BB67" i="34"/>
  <c r="BE67" i="34"/>
  <c r="BH72" i="34"/>
  <c r="BK67" i="34"/>
  <c r="AC67" i="34"/>
  <c r="Z67" i="34"/>
  <c r="BD67" i="34"/>
  <c r="BG72" i="34"/>
  <c r="BE80" i="34"/>
  <c r="AC80" i="34"/>
  <c r="BC67" i="34"/>
  <c r="BB80" i="34"/>
  <c r="BA67" i="34"/>
  <c r="BF67" i="34"/>
  <c r="AV67" i="34"/>
  <c r="AT67" i="34"/>
  <c r="AU67" i="34"/>
  <c r="AS67" i="34"/>
  <c r="AW67" i="34"/>
  <c r="AR67" i="34"/>
  <c r="AD67" i="34"/>
  <c r="BL67" i="34"/>
  <c r="BJ6" i="34"/>
  <c r="BP6" i="34" s="1"/>
  <c r="BO67" i="34"/>
  <c r="BJ67" i="34"/>
  <c r="BP67" i="34" s="1"/>
  <c r="BN67" i="34"/>
  <c r="AB67" i="34"/>
  <c r="BC80" i="34"/>
  <c r="BK6" i="34"/>
  <c r="BO6" i="34"/>
  <c r="BF80" i="34"/>
  <c r="Z80" i="34"/>
  <c r="AD6" i="34"/>
  <c r="BN6" i="34"/>
  <c r="BA80" i="34"/>
  <c r="BL6" i="34"/>
  <c r="BD80" i="34"/>
  <c r="AO54" i="34"/>
  <c r="BH63" i="34"/>
  <c r="BH50" i="34"/>
  <c r="BI68" i="34"/>
  <c r="AN83" i="34"/>
  <c r="AM83" i="34"/>
  <c r="AL83" i="34"/>
  <c r="AL82" i="34"/>
  <c r="AM82" i="34"/>
  <c r="AN82" i="34"/>
  <c r="BO83" i="34"/>
  <c r="BN83" i="34"/>
  <c r="BM83" i="34"/>
  <c r="BO82" i="34"/>
  <c r="BN82" i="34"/>
  <c r="BM82" i="34"/>
  <c r="AU83" i="34"/>
  <c r="AW83" i="34"/>
  <c r="AV83" i="34"/>
  <c r="BF82" i="34"/>
  <c r="BE82" i="34"/>
  <c r="BD82" i="34"/>
  <c r="BE83" i="34"/>
  <c r="BF83" i="34"/>
  <c r="BD83" i="34"/>
  <c r="AV82" i="34"/>
  <c r="AU82" i="34"/>
  <c r="AW82" i="34"/>
  <c r="AN78" i="34"/>
  <c r="AM78" i="34"/>
  <c r="AL78" i="34"/>
  <c r="AU74" i="34"/>
  <c r="AW74" i="34"/>
  <c r="AV74" i="34"/>
  <c r="BN71" i="34"/>
  <c r="BO71" i="34"/>
  <c r="BM71" i="34"/>
  <c r="BD75" i="34"/>
  <c r="BF75" i="34"/>
  <c r="BE75" i="34"/>
  <c r="AU70" i="34"/>
  <c r="AW70" i="34"/>
  <c r="AV70" i="34"/>
  <c r="BO74" i="34"/>
  <c r="BN74" i="34"/>
  <c r="BM74" i="34"/>
  <c r="BF69" i="34"/>
  <c r="BE69" i="34"/>
  <c r="BD69" i="34"/>
  <c r="AN75" i="34"/>
  <c r="AM75" i="34"/>
  <c r="AL75" i="34"/>
  <c r="AN70" i="34"/>
  <c r="AM70" i="34"/>
  <c r="AL70" i="34"/>
  <c r="AL73" i="34"/>
  <c r="AN73" i="34"/>
  <c r="AM73" i="34"/>
  <c r="AL69" i="34"/>
  <c r="AN69" i="34"/>
  <c r="AM69" i="34"/>
  <c r="AL77" i="34"/>
  <c r="AN77" i="34"/>
  <c r="AM77" i="34"/>
  <c r="AN71" i="34"/>
  <c r="AL71" i="34"/>
  <c r="AM71" i="34"/>
  <c r="AV77" i="34"/>
  <c r="AU77" i="34"/>
  <c r="AW77" i="34"/>
  <c r="AV69" i="34"/>
  <c r="AU69" i="34"/>
  <c r="AW69" i="34"/>
  <c r="BD71" i="34"/>
  <c r="BF71" i="34"/>
  <c r="BE71" i="34"/>
  <c r="BN75" i="34"/>
  <c r="BM75" i="34"/>
  <c r="BO75" i="34"/>
  <c r="BE70" i="34"/>
  <c r="BF70" i="34"/>
  <c r="BD70" i="34"/>
  <c r="AW76" i="34"/>
  <c r="AU76" i="34"/>
  <c r="AV76" i="34"/>
  <c r="AM76" i="34"/>
  <c r="AN76" i="34"/>
  <c r="AL76" i="34"/>
  <c r="BO73" i="34"/>
  <c r="BN73" i="34"/>
  <c r="BM73" i="34"/>
  <c r="BO77" i="34"/>
  <c r="BN77" i="34"/>
  <c r="BM77" i="34"/>
  <c r="BO78" i="34"/>
  <c r="BN78" i="34"/>
  <c r="BM78" i="34"/>
  <c r="BE76" i="34"/>
  <c r="BD76" i="34"/>
  <c r="BF76" i="34"/>
  <c r="AM74" i="34"/>
  <c r="AL74" i="34"/>
  <c r="AN74" i="34"/>
  <c r="AV73" i="34"/>
  <c r="AW73" i="34"/>
  <c r="AU73" i="34"/>
  <c r="BF77" i="34"/>
  <c r="BE77" i="34"/>
  <c r="BD77" i="34"/>
  <c r="AU78" i="34"/>
  <c r="AW78" i="34"/>
  <c r="AV78" i="34"/>
  <c r="BM76" i="34"/>
  <c r="BO76" i="34"/>
  <c r="BN76" i="34"/>
  <c r="BF73" i="34"/>
  <c r="BD73" i="34"/>
  <c r="BE73" i="34"/>
  <c r="BE74" i="34"/>
  <c r="BD74" i="34"/>
  <c r="BF74" i="34"/>
  <c r="BO69" i="34"/>
  <c r="BN69" i="34"/>
  <c r="BM69" i="34"/>
  <c r="AW71" i="34"/>
  <c r="AV71" i="34"/>
  <c r="AU71" i="34"/>
  <c r="AV75" i="34"/>
  <c r="AU75" i="34"/>
  <c r="AW75" i="34"/>
  <c r="BE78" i="34"/>
  <c r="BF78" i="34"/>
  <c r="BD78" i="34"/>
  <c r="BO70" i="34"/>
  <c r="BN70" i="34"/>
  <c r="BM70" i="34"/>
  <c r="AN67" i="34"/>
  <c r="AL67" i="34"/>
  <c r="AM67" i="34"/>
  <c r="BH61" i="34"/>
  <c r="BD65" i="34"/>
  <c r="BE65" i="34"/>
  <c r="BF65" i="34"/>
  <c r="BM65" i="34"/>
  <c r="BN65" i="34"/>
  <c r="BO65" i="34"/>
  <c r="BN62" i="34"/>
  <c r="BO62" i="34"/>
  <c r="BM62" i="34"/>
  <c r="AM65" i="34"/>
  <c r="AN65" i="34"/>
  <c r="AL65" i="34"/>
  <c r="AW65" i="34"/>
  <c r="AU65" i="34"/>
  <c r="AV65" i="34"/>
  <c r="AU62" i="34"/>
  <c r="AV62" i="34"/>
  <c r="AW62" i="34"/>
  <c r="BM64" i="34"/>
  <c r="BN64" i="34"/>
  <c r="BO64" i="34"/>
  <c r="AV64" i="34"/>
  <c r="AW64" i="34"/>
  <c r="AU64" i="34"/>
  <c r="AN62" i="34"/>
  <c r="AL62" i="34"/>
  <c r="AM62" i="34"/>
  <c r="AL64" i="34"/>
  <c r="AM64" i="34"/>
  <c r="AN64" i="34"/>
  <c r="BF64" i="34"/>
  <c r="BE64" i="34"/>
  <c r="BD64" i="34"/>
  <c r="BD62" i="34"/>
  <c r="BE62" i="34"/>
  <c r="BF62" i="34"/>
  <c r="BO60" i="34"/>
  <c r="BM60" i="34"/>
  <c r="BN60" i="34"/>
  <c r="AL60" i="34"/>
  <c r="AM60" i="34"/>
  <c r="AN60" i="34"/>
  <c r="BD60" i="34"/>
  <c r="BE60" i="34"/>
  <c r="BF60" i="34"/>
  <c r="AW60" i="34"/>
  <c r="AU60" i="34"/>
  <c r="AV60" i="34"/>
  <c r="AN55" i="34"/>
  <c r="AL55" i="34"/>
  <c r="AM55" i="34"/>
  <c r="AN58" i="34"/>
  <c r="AL58" i="34"/>
  <c r="AM58" i="34"/>
  <c r="BF55" i="34"/>
  <c r="BD55" i="34"/>
  <c r="BE55" i="34"/>
  <c r="AV57" i="34"/>
  <c r="AU57" i="34"/>
  <c r="AW57" i="34"/>
  <c r="AM57" i="34"/>
  <c r="AN57" i="34"/>
  <c r="AL57" i="34"/>
  <c r="BE53" i="34"/>
  <c r="BF53" i="34"/>
  <c r="BD53" i="34"/>
  <c r="AU52" i="34"/>
  <c r="AV52" i="34"/>
  <c r="AW52" i="34"/>
  <c r="AW56" i="34"/>
  <c r="AV56" i="34"/>
  <c r="AU56" i="34"/>
  <c r="AM53" i="34"/>
  <c r="AL53" i="34"/>
  <c r="AN53" i="34"/>
  <c r="AM49" i="34"/>
  <c r="AN49" i="34"/>
  <c r="AL49" i="34"/>
  <c r="BN53" i="34"/>
  <c r="BO53" i="34"/>
  <c r="BM53" i="34"/>
  <c r="AW58" i="34"/>
  <c r="AU58" i="34"/>
  <c r="AV58" i="34"/>
  <c r="BD52" i="34"/>
  <c r="BE52" i="34"/>
  <c r="BF52" i="34"/>
  <c r="AW55" i="34"/>
  <c r="AU55" i="34"/>
  <c r="AV55" i="34"/>
  <c r="BF56" i="34"/>
  <c r="BE56" i="34"/>
  <c r="BD56" i="34"/>
  <c r="AV49" i="34"/>
  <c r="AW49" i="34"/>
  <c r="AU49" i="34"/>
  <c r="BE57" i="34"/>
  <c r="BF57" i="34"/>
  <c r="BD57" i="34"/>
  <c r="BO51" i="34"/>
  <c r="BM51" i="34"/>
  <c r="BN51" i="34"/>
  <c r="AM56" i="34"/>
  <c r="AN56" i="34"/>
  <c r="AL56" i="34"/>
  <c r="BF58" i="34"/>
  <c r="BD58" i="34"/>
  <c r="BE58" i="34"/>
  <c r="BN56" i="34"/>
  <c r="BO56" i="34"/>
  <c r="BM56" i="34"/>
  <c r="AN52" i="34"/>
  <c r="AL52" i="34"/>
  <c r="AM52" i="34"/>
  <c r="BN58" i="34"/>
  <c r="BO58" i="34"/>
  <c r="BM58" i="34"/>
  <c r="BO55" i="34"/>
  <c r="BM55" i="34"/>
  <c r="BN55" i="34"/>
  <c r="BN49" i="34"/>
  <c r="BO49" i="34"/>
  <c r="BM49" i="34"/>
  <c r="BF51" i="34"/>
  <c r="BD51" i="34"/>
  <c r="BE51" i="34"/>
  <c r="AN51" i="34"/>
  <c r="AL51" i="34"/>
  <c r="AM51" i="34"/>
  <c r="AV53" i="34"/>
  <c r="AW53" i="34"/>
  <c r="AU53" i="34"/>
  <c r="BN52" i="34"/>
  <c r="BO52" i="34"/>
  <c r="BM52" i="34"/>
  <c r="BE49" i="34"/>
  <c r="BF49" i="34"/>
  <c r="BD49" i="34"/>
  <c r="BN57" i="34"/>
  <c r="BO57" i="34"/>
  <c r="BM57" i="34"/>
  <c r="AW51" i="34"/>
  <c r="AU51" i="34"/>
  <c r="AV51" i="34"/>
  <c r="AM48" i="34"/>
  <c r="AN48" i="34"/>
  <c r="AL48" i="34"/>
  <c r="AO46" i="34"/>
  <c r="BE42" i="34"/>
  <c r="BF42" i="34"/>
  <c r="BD42" i="34"/>
  <c r="BN44" i="34"/>
  <c r="BO44" i="34"/>
  <c r="BM44" i="34"/>
  <c r="AN42" i="34"/>
  <c r="AL42" i="34"/>
  <c r="AM42" i="34"/>
  <c r="AW42" i="34"/>
  <c r="AU42" i="34"/>
  <c r="AV42" i="34"/>
  <c r="BF44" i="34"/>
  <c r="BD44" i="34"/>
  <c r="BE44" i="34"/>
  <c r="BF43" i="34"/>
  <c r="BD43" i="34"/>
  <c r="BE43" i="34"/>
  <c r="AN43" i="34"/>
  <c r="AM43" i="34"/>
  <c r="AL43" i="34"/>
  <c r="AW43" i="34"/>
  <c r="AU43" i="34"/>
  <c r="AV43" i="34"/>
  <c r="AW44" i="34"/>
  <c r="AV44" i="34"/>
  <c r="AU44" i="34"/>
  <c r="AM44" i="34"/>
  <c r="AN44" i="34"/>
  <c r="AL44" i="34"/>
  <c r="BN42" i="34"/>
  <c r="BO42" i="34"/>
  <c r="BM42" i="34"/>
  <c r="BN43" i="34"/>
  <c r="BO43" i="34"/>
  <c r="BM43" i="34"/>
  <c r="AW40" i="34"/>
  <c r="AU40" i="34"/>
  <c r="AV40" i="34"/>
  <c r="BO40" i="34"/>
  <c r="BM40" i="34"/>
  <c r="BN40" i="34"/>
  <c r="AN40" i="34"/>
  <c r="AM40" i="34"/>
  <c r="AL40" i="34"/>
  <c r="BF40" i="34"/>
  <c r="BE40" i="34"/>
  <c r="BD40" i="34"/>
  <c r="AP24" i="34"/>
  <c r="AL25" i="34"/>
  <c r="AN25" i="34"/>
  <c r="AM25" i="34"/>
  <c r="BF37" i="34"/>
  <c r="BE37" i="34"/>
  <c r="BD37" i="34"/>
  <c r="AU26" i="34"/>
  <c r="AW26" i="34"/>
  <c r="AV26" i="34"/>
  <c r="BO30" i="34"/>
  <c r="BN30" i="34"/>
  <c r="BM30" i="34"/>
  <c r="BO34" i="34"/>
  <c r="BN34" i="34"/>
  <c r="BM34" i="34"/>
  <c r="AV25" i="34"/>
  <c r="AU25" i="34"/>
  <c r="AW25" i="34"/>
  <c r="AN30" i="34"/>
  <c r="AM30" i="34"/>
  <c r="AL30" i="34"/>
  <c r="AL29" i="34"/>
  <c r="AN29" i="34"/>
  <c r="AM29" i="34"/>
  <c r="AN38" i="34"/>
  <c r="AM38" i="34"/>
  <c r="AL38" i="34"/>
  <c r="AL37" i="34"/>
  <c r="AN37" i="34"/>
  <c r="AM37" i="34"/>
  <c r="BO26" i="34"/>
  <c r="BN26" i="34"/>
  <c r="BM26" i="34"/>
  <c r="AV29" i="34"/>
  <c r="AW29" i="34"/>
  <c r="AU29" i="34"/>
  <c r="AU31" i="34"/>
  <c r="AW31" i="34"/>
  <c r="AV31" i="34"/>
  <c r="AV33" i="34"/>
  <c r="AU33" i="34"/>
  <c r="AW33" i="34"/>
  <c r="AU30" i="34"/>
  <c r="AV30" i="34"/>
  <c r="AW30" i="34"/>
  <c r="BD35" i="34"/>
  <c r="BF35" i="34"/>
  <c r="BE35" i="34"/>
  <c r="AU38" i="34"/>
  <c r="AW38" i="34"/>
  <c r="AV38" i="34"/>
  <c r="BE34" i="34"/>
  <c r="BD34" i="34"/>
  <c r="BF34" i="34"/>
  <c r="BO25" i="34"/>
  <c r="BN25" i="34"/>
  <c r="BM25" i="34"/>
  <c r="BD27" i="34"/>
  <c r="BF27" i="34"/>
  <c r="BE27" i="34"/>
  <c r="BM37" i="34"/>
  <c r="BO37" i="34"/>
  <c r="BN37" i="34"/>
  <c r="BE26" i="34"/>
  <c r="BD26" i="34"/>
  <c r="BF26" i="34"/>
  <c r="BN31" i="34"/>
  <c r="BM31" i="34"/>
  <c r="BO31" i="34"/>
  <c r="BF33" i="34"/>
  <c r="BE33" i="34"/>
  <c r="BD33" i="34"/>
  <c r="AW35" i="34"/>
  <c r="AV35" i="34"/>
  <c r="AU35" i="34"/>
  <c r="AU34" i="34"/>
  <c r="AW34" i="34"/>
  <c r="AV34" i="34"/>
  <c r="AW27" i="34"/>
  <c r="AV27" i="34"/>
  <c r="AU27" i="34"/>
  <c r="AM26" i="34"/>
  <c r="AL26" i="34"/>
  <c r="AN26" i="34"/>
  <c r="AM34" i="34"/>
  <c r="AL34" i="34"/>
  <c r="AN34" i="34"/>
  <c r="AN27" i="34"/>
  <c r="AL27" i="34"/>
  <c r="AM27" i="34"/>
  <c r="BM29" i="34"/>
  <c r="BO29" i="34"/>
  <c r="BN29" i="34"/>
  <c r="BO38" i="34"/>
  <c r="BN38" i="34"/>
  <c r="BM38" i="34"/>
  <c r="BN27" i="34"/>
  <c r="BM27" i="34"/>
  <c r="BO27" i="34"/>
  <c r="AN31" i="34"/>
  <c r="AM31" i="34"/>
  <c r="AL31" i="34"/>
  <c r="AN35" i="34"/>
  <c r="AL35" i="34"/>
  <c r="AM35" i="34"/>
  <c r="AL33" i="34"/>
  <c r="AN33" i="34"/>
  <c r="AM33" i="34"/>
  <c r="AV37" i="34"/>
  <c r="AW37" i="34"/>
  <c r="AU37" i="34"/>
  <c r="BF29" i="34"/>
  <c r="BE29" i="34"/>
  <c r="BD29" i="34"/>
  <c r="BD31" i="34"/>
  <c r="BE31" i="34"/>
  <c r="BF31" i="34"/>
  <c r="BO33" i="34"/>
  <c r="BN33" i="34"/>
  <c r="BM33" i="34"/>
  <c r="BE30" i="34"/>
  <c r="BF30" i="34"/>
  <c r="BD30" i="34"/>
  <c r="BN35" i="34"/>
  <c r="BM35" i="34"/>
  <c r="BO35" i="34"/>
  <c r="BE38" i="34"/>
  <c r="BF38" i="34"/>
  <c r="BD38" i="34"/>
  <c r="BF25" i="34"/>
  <c r="BE25" i="34"/>
  <c r="BD25" i="34"/>
  <c r="AN23" i="34"/>
  <c r="AM23" i="34"/>
  <c r="AL23" i="34"/>
  <c r="AP15" i="34"/>
  <c r="BO18" i="34"/>
  <c r="BN18" i="34"/>
  <c r="BM18" i="34"/>
  <c r="AN17" i="34"/>
  <c r="AM17" i="34"/>
  <c r="AL17" i="34"/>
  <c r="BF17" i="34"/>
  <c r="BE17" i="34"/>
  <c r="BD17" i="34"/>
  <c r="BO16" i="34"/>
  <c r="BN16" i="34"/>
  <c r="BM16" i="34"/>
  <c r="AN16" i="34"/>
  <c r="AM16" i="34"/>
  <c r="AL16" i="34"/>
  <c r="BO21" i="34"/>
  <c r="BN21" i="34"/>
  <c r="BM21" i="34"/>
  <c r="AW17" i="34"/>
  <c r="AV17" i="34"/>
  <c r="AU17" i="34"/>
  <c r="BF20" i="34"/>
  <c r="BE20" i="34"/>
  <c r="BD20" i="34"/>
  <c r="BF16" i="34"/>
  <c r="BE16" i="34"/>
  <c r="BD16" i="34"/>
  <c r="AW21" i="34"/>
  <c r="AV21" i="34"/>
  <c r="AU21" i="34"/>
  <c r="BO20" i="34"/>
  <c r="BN20" i="34"/>
  <c r="BM20" i="34"/>
  <c r="AN20" i="34"/>
  <c r="AM20" i="34"/>
  <c r="AL20" i="34"/>
  <c r="BF18" i="34"/>
  <c r="BE18" i="34"/>
  <c r="BD18" i="34"/>
  <c r="AN18" i="34"/>
  <c r="AM18" i="34"/>
  <c r="AL18" i="34"/>
  <c r="AN21" i="34"/>
  <c r="AM21" i="34"/>
  <c r="AL21" i="34"/>
  <c r="BF21" i="34"/>
  <c r="BE21" i="34"/>
  <c r="BD21" i="34"/>
  <c r="BO17" i="34"/>
  <c r="BN17" i="34"/>
  <c r="BM17" i="34"/>
  <c r="AW20" i="34"/>
  <c r="AV20" i="34"/>
  <c r="AU20" i="34"/>
  <c r="AW16" i="34"/>
  <c r="AV16" i="34"/>
  <c r="AU16" i="34"/>
  <c r="AW18" i="34"/>
  <c r="AV18" i="34"/>
  <c r="AU18" i="34"/>
  <c r="AP14" i="34"/>
  <c r="BP10" i="34"/>
  <c r="BO11" i="34"/>
  <c r="BM11" i="34"/>
  <c r="BN11" i="34"/>
  <c r="BE8" i="34"/>
  <c r="BF8" i="34"/>
  <c r="BD8" i="34"/>
  <c r="AU9" i="34"/>
  <c r="AV9" i="34"/>
  <c r="AW9" i="34"/>
  <c r="AU11" i="34"/>
  <c r="BM8" i="34"/>
  <c r="BN8" i="34"/>
  <c r="BO8" i="34"/>
  <c r="AL11" i="34"/>
  <c r="AM11" i="34"/>
  <c r="AN11" i="34"/>
  <c r="AL7" i="34"/>
  <c r="AM7" i="34"/>
  <c r="AN7" i="34"/>
  <c r="BD7" i="34"/>
  <c r="BE7" i="34"/>
  <c r="BF7" i="34"/>
  <c r="BF9" i="34"/>
  <c r="BE9" i="34"/>
  <c r="BD9" i="34"/>
  <c r="AU8" i="34"/>
  <c r="AV8" i="34"/>
  <c r="AW8" i="34"/>
  <c r="AO10" i="34"/>
  <c r="AW7" i="34"/>
  <c r="AV7" i="34"/>
  <c r="AU7" i="34"/>
  <c r="BM9" i="34"/>
  <c r="BN9" i="34"/>
  <c r="BO9" i="34"/>
  <c r="AN9" i="34"/>
  <c r="AL9" i="34"/>
  <c r="AM9" i="34"/>
  <c r="AM8" i="34"/>
  <c r="AL8" i="34"/>
  <c r="AN8" i="34"/>
  <c r="BO7" i="34"/>
  <c r="BM7" i="34"/>
  <c r="BN7" i="34"/>
  <c r="BD11" i="34"/>
  <c r="BE11" i="34"/>
  <c r="BF11" i="34"/>
  <c r="AZ10" i="34"/>
  <c r="BI50" i="34"/>
  <c r="BI10" i="34"/>
  <c r="BI45" i="34"/>
  <c r="BQ19" i="34"/>
  <c r="BR50" i="34"/>
  <c r="BH10" i="34"/>
  <c r="BQ54" i="34"/>
  <c r="BI63" i="34"/>
  <c r="BR15" i="34"/>
  <c r="BG63" i="34"/>
  <c r="AO81" i="34"/>
  <c r="AQ72" i="34"/>
  <c r="AY72" i="34" s="1"/>
  <c r="AP72" i="34"/>
  <c r="AQ32" i="34"/>
  <c r="AQ10" i="34"/>
  <c r="AP32" i="34"/>
  <c r="BP32" i="34"/>
  <c r="BP28" i="34"/>
  <c r="Z75" i="34"/>
  <c r="Z60" i="34"/>
  <c r="Z57" i="34"/>
  <c r="Z71" i="34"/>
  <c r="Z30" i="34"/>
  <c r="Z55" i="34"/>
  <c r="Z29" i="34"/>
  <c r="Z58" i="34"/>
  <c r="Z18" i="34"/>
  <c r="Z82" i="34"/>
  <c r="Z27" i="34"/>
  <c r="Z65" i="34"/>
  <c r="Z40" i="34"/>
  <c r="Z56" i="34"/>
  <c r="Z43" i="34"/>
  <c r="Z74" i="34"/>
  <c r="Z7" i="34"/>
  <c r="AP36" i="34"/>
  <c r="AX68" i="34"/>
  <c r="BH81" i="34"/>
  <c r="BH32" i="34"/>
  <c r="Z62" i="34"/>
  <c r="Z77" i="34"/>
  <c r="Z31" i="34"/>
  <c r="Z16" i="34"/>
  <c r="Z73" i="34"/>
  <c r="Z69" i="34"/>
  <c r="Z44" i="34"/>
  <c r="Z76" i="34"/>
  <c r="Z35" i="34"/>
  <c r="Z33" i="34"/>
  <c r="Z64" i="34"/>
  <c r="Z11" i="34"/>
  <c r="N84" i="31"/>
  <c r="BH19" i="34"/>
  <c r="Z51" i="34"/>
  <c r="Z70" i="34"/>
  <c r="Z78" i="34"/>
  <c r="Z52" i="34"/>
  <c r="Z83" i="34"/>
  <c r="Z26" i="34"/>
  <c r="Z53" i="34"/>
  <c r="Z38" i="34"/>
  <c r="Z34" i="34"/>
  <c r="Z25" i="34"/>
  <c r="Z17" i="34"/>
  <c r="Z20" i="34"/>
  <c r="Z37" i="34"/>
  <c r="Z49" i="34"/>
  <c r="Z21" i="34"/>
  <c r="Z42" i="34"/>
  <c r="Z9" i="34"/>
  <c r="Z8" i="34"/>
  <c r="AX32" i="34"/>
  <c r="AX50" i="34"/>
  <c r="AQ50" i="34"/>
  <c r="AY50" i="34" s="1"/>
  <c r="AP54" i="34"/>
  <c r="AX54" i="34"/>
  <c r="AX48" i="34"/>
  <c r="BH28" i="34"/>
  <c r="BG36" i="34"/>
  <c r="AO36" i="34"/>
  <c r="AO24" i="34"/>
  <c r="AX28" i="34"/>
  <c r="BQ28" i="34"/>
  <c r="BI36" i="34"/>
  <c r="AP19" i="34"/>
  <c r="BP19" i="34"/>
  <c r="BI15" i="34"/>
  <c r="BQ15" i="34"/>
  <c r="BH15" i="34"/>
  <c r="AX15" i="34"/>
  <c r="BG15" i="34"/>
  <c r="BR68" i="34"/>
  <c r="AX45" i="34"/>
  <c r="AP41" i="34"/>
  <c r="BI24" i="34"/>
  <c r="BI32" i="34"/>
  <c r="BR28" i="34"/>
  <c r="AQ19" i="34"/>
  <c r="BI19" i="34"/>
  <c r="AZ19" i="34"/>
  <c r="BQ63" i="34"/>
  <c r="AP10" i="34"/>
  <c r="BG45" i="34"/>
  <c r="BQ45" i="34"/>
  <c r="BH45" i="34"/>
  <c r="BP45" i="34"/>
  <c r="AD37" i="34"/>
  <c r="BL37" i="34"/>
  <c r="BK37" i="34"/>
  <c r="BJ37" i="34"/>
  <c r="AC26" i="34"/>
  <c r="BC26" i="34"/>
  <c r="BB26" i="34"/>
  <c r="BA26" i="34"/>
  <c r="AD31" i="34"/>
  <c r="BJ31" i="34"/>
  <c r="BL31" i="34"/>
  <c r="BK31" i="34"/>
  <c r="AD21" i="34"/>
  <c r="BL21" i="34"/>
  <c r="BK21" i="34"/>
  <c r="BJ21" i="34"/>
  <c r="AC33" i="34"/>
  <c r="BA33" i="34"/>
  <c r="BC33" i="34"/>
  <c r="BB33" i="34"/>
  <c r="AC71" i="34"/>
  <c r="BA71" i="34"/>
  <c r="BB71" i="34"/>
  <c r="BC71" i="34"/>
  <c r="AD55" i="34"/>
  <c r="BL55" i="34"/>
  <c r="BJ55" i="34"/>
  <c r="BK55" i="34"/>
  <c r="AD49" i="34"/>
  <c r="BK49" i="34"/>
  <c r="BJ49" i="34"/>
  <c r="BL49" i="34"/>
  <c r="AC82" i="34"/>
  <c r="BC82" i="34"/>
  <c r="BB82" i="34"/>
  <c r="BA82" i="34"/>
  <c r="AC70" i="34"/>
  <c r="BB70" i="34"/>
  <c r="BA70" i="34"/>
  <c r="BC70" i="34"/>
  <c r="AC16" i="34"/>
  <c r="BC16" i="34"/>
  <c r="BB16" i="34"/>
  <c r="BA16" i="34"/>
  <c r="BP68" i="34"/>
  <c r="BC73" i="34"/>
  <c r="BB73" i="34"/>
  <c r="BA73" i="34"/>
  <c r="AD53" i="34"/>
  <c r="BK53" i="34"/>
  <c r="BJ53" i="34"/>
  <c r="BL53" i="34"/>
  <c r="AC74" i="34"/>
  <c r="BB74" i="34"/>
  <c r="BH74" i="34" s="1"/>
  <c r="BA74" i="34"/>
  <c r="BC74" i="34"/>
  <c r="AC52" i="34"/>
  <c r="BB52" i="34"/>
  <c r="BA52" i="34"/>
  <c r="BC52" i="34"/>
  <c r="AC44" i="34"/>
  <c r="BC44" i="34"/>
  <c r="BA44" i="34"/>
  <c r="BB44" i="34"/>
  <c r="AC43" i="34"/>
  <c r="BB43" i="34"/>
  <c r="BA43" i="34"/>
  <c r="BC43" i="34"/>
  <c r="AC56" i="34"/>
  <c r="BB56" i="34"/>
  <c r="BC56" i="34"/>
  <c r="BA56" i="34"/>
  <c r="AD70" i="34"/>
  <c r="BL70" i="34"/>
  <c r="BJ70" i="34"/>
  <c r="BK70" i="34"/>
  <c r="AD27" i="34"/>
  <c r="BJ27" i="34"/>
  <c r="BL27" i="34"/>
  <c r="BK27" i="34"/>
  <c r="AC57" i="34"/>
  <c r="BC57" i="34"/>
  <c r="BA57" i="34"/>
  <c r="BB57" i="34"/>
  <c r="BH23" i="34"/>
  <c r="BR48" i="34"/>
  <c r="AD73" i="34"/>
  <c r="BJ73" i="34"/>
  <c r="BK73" i="34"/>
  <c r="BL73" i="34"/>
  <c r="AC40" i="34"/>
  <c r="BA40" i="34"/>
  <c r="BB40" i="34"/>
  <c r="BC40" i="34"/>
  <c r="AC29" i="34"/>
  <c r="BA29" i="34"/>
  <c r="BB29" i="34"/>
  <c r="BC29" i="34"/>
  <c r="AC31" i="34"/>
  <c r="BC31" i="34"/>
  <c r="BB31" i="34"/>
  <c r="BA31" i="34"/>
  <c r="AC64" i="34"/>
  <c r="BA64" i="34"/>
  <c r="BB64" i="34"/>
  <c r="BC64" i="34"/>
  <c r="AD52" i="34"/>
  <c r="BL52" i="34"/>
  <c r="BJ52" i="34"/>
  <c r="BK52" i="34"/>
  <c r="AD7" i="34"/>
  <c r="BJ7" i="34"/>
  <c r="BK7" i="34"/>
  <c r="BL7" i="34"/>
  <c r="AD42" i="34"/>
  <c r="BL42" i="34"/>
  <c r="BJ42" i="34"/>
  <c r="BK42" i="34"/>
  <c r="AD77" i="34"/>
  <c r="BJ77" i="34"/>
  <c r="BL77" i="34"/>
  <c r="BK77" i="34"/>
  <c r="AD20" i="34"/>
  <c r="BL20" i="34"/>
  <c r="BJ20" i="34"/>
  <c r="BK20" i="34"/>
  <c r="AD43" i="34"/>
  <c r="BL43" i="34"/>
  <c r="BJ43" i="34"/>
  <c r="BK43" i="34"/>
  <c r="AD33" i="34"/>
  <c r="BL33" i="34"/>
  <c r="BK33" i="34"/>
  <c r="BJ33" i="34"/>
  <c r="AD71" i="34"/>
  <c r="BL71" i="34"/>
  <c r="BK71" i="34"/>
  <c r="BJ71" i="34"/>
  <c r="AC30" i="34"/>
  <c r="BC30" i="34"/>
  <c r="BB30" i="34"/>
  <c r="BA30" i="34"/>
  <c r="AC83" i="34"/>
  <c r="BB83" i="34"/>
  <c r="BA83" i="34"/>
  <c r="BC83" i="34"/>
  <c r="AC75" i="34"/>
  <c r="BA75" i="34"/>
  <c r="BC75" i="34"/>
  <c r="BB75" i="34"/>
  <c r="AD78" i="34"/>
  <c r="BL78" i="34"/>
  <c r="BJ78" i="34"/>
  <c r="BK78" i="34"/>
  <c r="AD35" i="34"/>
  <c r="BJ35" i="34"/>
  <c r="BL35" i="34"/>
  <c r="BK35" i="34"/>
  <c r="BC49" i="34"/>
  <c r="BA49" i="34"/>
  <c r="BB49" i="34"/>
  <c r="AC38" i="34"/>
  <c r="BC38" i="34"/>
  <c r="BB38" i="34"/>
  <c r="BA38" i="34"/>
  <c r="AC11" i="34"/>
  <c r="BA11" i="34"/>
  <c r="BB11" i="34"/>
  <c r="BC11" i="34"/>
  <c r="AC25" i="34"/>
  <c r="BA25" i="34"/>
  <c r="BC25" i="34"/>
  <c r="BB25" i="34"/>
  <c r="AC62" i="34"/>
  <c r="BB62" i="34"/>
  <c r="BA62" i="34"/>
  <c r="BC62" i="34"/>
  <c r="AD57" i="34"/>
  <c r="BK57" i="34"/>
  <c r="BL57" i="34"/>
  <c r="BJ57" i="34"/>
  <c r="AC76" i="34"/>
  <c r="BC76" i="34"/>
  <c r="BB76" i="34"/>
  <c r="BA76" i="34"/>
  <c r="AD18" i="34"/>
  <c r="BL18" i="34"/>
  <c r="BK18" i="34"/>
  <c r="BJ18" i="34"/>
  <c r="AZ15" i="34"/>
  <c r="BR19" i="34"/>
  <c r="BQ10" i="34"/>
  <c r="BR41" i="34"/>
  <c r="BP15" i="34"/>
  <c r="BI28" i="34"/>
  <c r="BR45" i="34"/>
  <c r="AX41" i="34"/>
  <c r="AY15" i="34"/>
  <c r="AX36" i="34"/>
  <c r="AY10" i="34"/>
  <c r="AZ45" i="34"/>
  <c r="BH48" i="34"/>
  <c r="BR72" i="34"/>
  <c r="BQ32" i="34"/>
  <c r="BR32" i="34"/>
  <c r="BR10" i="34"/>
  <c r="BR63" i="34"/>
  <c r="BP41" i="34"/>
  <c r="BG50" i="34"/>
  <c r="BG19" i="34"/>
  <c r="BG32" i="34"/>
  <c r="BQ81" i="34"/>
  <c r="AD65" i="34"/>
  <c r="BK65" i="34"/>
  <c r="BJ65" i="34"/>
  <c r="BL65" i="34"/>
  <c r="AD40" i="34"/>
  <c r="BL40" i="34"/>
  <c r="BJ40" i="34"/>
  <c r="BK40" i="34"/>
  <c r="AC53" i="34"/>
  <c r="BC53" i="34"/>
  <c r="BA53" i="34"/>
  <c r="BB53" i="34"/>
  <c r="AD58" i="34"/>
  <c r="BK58" i="34"/>
  <c r="BL58" i="34"/>
  <c r="BJ58" i="34"/>
  <c r="AC20" i="34"/>
  <c r="BC20" i="34"/>
  <c r="BB20" i="34"/>
  <c r="BA20" i="34"/>
  <c r="AD75" i="34"/>
  <c r="BL75" i="34"/>
  <c r="BK75" i="34"/>
  <c r="BJ75" i="34"/>
  <c r="AC60" i="34"/>
  <c r="BA60" i="34"/>
  <c r="BB60" i="34"/>
  <c r="BC60" i="34"/>
  <c r="AD62" i="34"/>
  <c r="BJ62" i="34"/>
  <c r="BK62" i="34"/>
  <c r="BL62" i="34"/>
  <c r="AD8" i="34"/>
  <c r="BJ8" i="34"/>
  <c r="BK8" i="34"/>
  <c r="BL8" i="34"/>
  <c r="AC51" i="34"/>
  <c r="BB51" i="34"/>
  <c r="BA51" i="34"/>
  <c r="BC51" i="34"/>
  <c r="BQ48" i="34"/>
  <c r="AC37" i="34"/>
  <c r="BA37" i="34"/>
  <c r="BC37" i="34"/>
  <c r="BB37" i="34"/>
  <c r="AD29" i="34"/>
  <c r="BL29" i="34"/>
  <c r="BK29" i="34"/>
  <c r="BJ29" i="34"/>
  <c r="AC21" i="34"/>
  <c r="BC21" i="34"/>
  <c r="BB21" i="34"/>
  <c r="BA21" i="34"/>
  <c r="AD17" i="34"/>
  <c r="BL17" i="34"/>
  <c r="BK17" i="34"/>
  <c r="BJ17" i="34"/>
  <c r="AC7" i="34"/>
  <c r="BA7" i="34"/>
  <c r="BB7" i="34"/>
  <c r="BC7" i="34"/>
  <c r="AC9" i="34"/>
  <c r="BC9" i="34"/>
  <c r="BB9" i="34"/>
  <c r="BA9" i="34"/>
  <c r="AD69" i="34"/>
  <c r="BJ69" i="34"/>
  <c r="BL69" i="34"/>
  <c r="BK69" i="34"/>
  <c r="AD30" i="34"/>
  <c r="BK30" i="34"/>
  <c r="BJ30" i="34"/>
  <c r="BL30" i="34"/>
  <c r="AC78" i="34"/>
  <c r="BB78" i="34"/>
  <c r="BA78" i="34"/>
  <c r="BC78" i="34"/>
  <c r="AD38" i="34"/>
  <c r="BK38" i="34"/>
  <c r="BJ38" i="34"/>
  <c r="BL38" i="34"/>
  <c r="AD34" i="34"/>
  <c r="BK34" i="34"/>
  <c r="BJ34" i="34"/>
  <c r="BL34" i="34"/>
  <c r="AD51" i="34"/>
  <c r="BL51" i="34"/>
  <c r="BJ51" i="34"/>
  <c r="BK51" i="34"/>
  <c r="AC65" i="34"/>
  <c r="BA65" i="34"/>
  <c r="BB65" i="34"/>
  <c r="BC65" i="34"/>
  <c r="AD26" i="34"/>
  <c r="BK26" i="34"/>
  <c r="BJ26" i="34"/>
  <c r="BL26" i="34"/>
  <c r="AC58" i="34"/>
  <c r="BC58" i="34"/>
  <c r="BA58" i="34"/>
  <c r="BB58" i="34"/>
  <c r="AD74" i="34"/>
  <c r="BL74" i="34"/>
  <c r="BK74" i="34"/>
  <c r="BJ74" i="34"/>
  <c r="AD64" i="34"/>
  <c r="BK64" i="34"/>
  <c r="BJ64" i="34"/>
  <c r="BL64" i="34"/>
  <c r="AC17" i="34"/>
  <c r="BC17" i="34"/>
  <c r="BB17" i="34"/>
  <c r="BA17" i="34"/>
  <c r="AC42" i="34"/>
  <c r="BB42" i="34"/>
  <c r="BC42" i="34"/>
  <c r="BA42" i="34"/>
  <c r="AC77" i="34"/>
  <c r="BC77" i="34"/>
  <c r="BB77" i="34"/>
  <c r="BA77" i="34"/>
  <c r="AD9" i="34"/>
  <c r="BJ9" i="34"/>
  <c r="BK9" i="34"/>
  <c r="BL9" i="34"/>
  <c r="AD44" i="34"/>
  <c r="BK44" i="34"/>
  <c r="BJ44" i="34"/>
  <c r="BL44" i="34"/>
  <c r="AC69" i="34"/>
  <c r="BC69" i="34"/>
  <c r="BB69" i="34"/>
  <c r="BA69" i="34"/>
  <c r="AD83" i="34"/>
  <c r="BL83" i="34"/>
  <c r="BK83" i="34"/>
  <c r="BJ83" i="34"/>
  <c r="AC55" i="34"/>
  <c r="BB55" i="34"/>
  <c r="BC55" i="34"/>
  <c r="BA55" i="34"/>
  <c r="AC35" i="34"/>
  <c r="BC35" i="34"/>
  <c r="BB35" i="34"/>
  <c r="BA35" i="34"/>
  <c r="AD56" i="34"/>
  <c r="BL56" i="34"/>
  <c r="BJ56" i="34"/>
  <c r="BK56" i="34"/>
  <c r="AD11" i="34"/>
  <c r="BL11" i="34"/>
  <c r="BK11" i="34"/>
  <c r="BJ11" i="34"/>
  <c r="AD82" i="34"/>
  <c r="BJ82" i="34"/>
  <c r="BK82" i="34"/>
  <c r="BL82" i="34"/>
  <c r="AC34" i="34"/>
  <c r="BC34" i="34"/>
  <c r="BB34" i="34"/>
  <c r="BA34" i="34"/>
  <c r="AD25" i="34"/>
  <c r="BL25" i="34"/>
  <c r="BK25" i="34"/>
  <c r="BJ25" i="34"/>
  <c r="AD60" i="34"/>
  <c r="BJ60" i="34"/>
  <c r="BK60" i="34"/>
  <c r="BL60" i="34"/>
  <c r="AC27" i="34"/>
  <c r="BC27" i="34"/>
  <c r="BB27" i="34"/>
  <c r="BA27" i="34"/>
  <c r="AD76" i="34"/>
  <c r="BK76" i="34"/>
  <c r="BJ76" i="34"/>
  <c r="BL76" i="34"/>
  <c r="AC8" i="34"/>
  <c r="BB8" i="34"/>
  <c r="BA8" i="34"/>
  <c r="BC8" i="34"/>
  <c r="AD16" i="34"/>
  <c r="BL16" i="34"/>
  <c r="BK16" i="34"/>
  <c r="BJ16" i="34"/>
  <c r="AC18" i="34"/>
  <c r="BB18" i="34"/>
  <c r="BC18" i="34"/>
  <c r="BA18" i="34"/>
  <c r="BI48" i="34"/>
  <c r="BI23" i="34"/>
  <c r="BP48" i="34"/>
  <c r="BG81" i="34"/>
  <c r="BG48" i="34"/>
  <c r="AX24" i="34"/>
  <c r="AX10" i="34"/>
  <c r="AX63" i="34"/>
  <c r="AO72" i="34"/>
  <c r="BG10" i="34"/>
  <c r="BG23" i="34"/>
  <c r="BP63" i="34"/>
  <c r="BQ41" i="34"/>
  <c r="BI81" i="34"/>
  <c r="BG28" i="34"/>
  <c r="BH36" i="34"/>
  <c r="BQ68" i="34"/>
  <c r="BP81" i="34"/>
  <c r="AO63" i="34"/>
  <c r="AY32" i="34"/>
  <c r="AQ28" i="34"/>
  <c r="AY28" i="34" s="1"/>
  <c r="AY45" i="34"/>
  <c r="AO19" i="34"/>
  <c r="AO61" i="34"/>
  <c r="AQ15" i="34"/>
  <c r="AA30" i="34"/>
  <c r="AK30" i="34"/>
  <c r="AJ30" i="34"/>
  <c r="AI30" i="34"/>
  <c r="AA29" i="34"/>
  <c r="AI29" i="34"/>
  <c r="AK29" i="34"/>
  <c r="AJ29" i="34"/>
  <c r="AA82" i="34"/>
  <c r="AK82" i="34"/>
  <c r="AJ82" i="34"/>
  <c r="AI82" i="34"/>
  <c r="AA20" i="34"/>
  <c r="AK20" i="34"/>
  <c r="AJ20" i="34"/>
  <c r="AI20" i="34"/>
  <c r="AB31" i="34"/>
  <c r="AR31" i="34"/>
  <c r="AT31" i="34"/>
  <c r="AS31" i="34"/>
  <c r="AB43" i="34"/>
  <c r="AT43" i="34"/>
  <c r="AR43" i="34"/>
  <c r="AS43" i="34"/>
  <c r="AB33" i="34"/>
  <c r="AT33" i="34"/>
  <c r="AS33" i="34"/>
  <c r="AR33" i="34"/>
  <c r="AB30" i="34"/>
  <c r="AS30" i="34"/>
  <c r="AR30" i="34"/>
  <c r="AT30" i="34"/>
  <c r="AB78" i="34"/>
  <c r="AS78" i="34"/>
  <c r="AR78" i="34"/>
  <c r="AT78" i="34"/>
  <c r="AB57" i="34"/>
  <c r="AS57" i="34"/>
  <c r="AR57" i="34"/>
  <c r="AT57" i="34"/>
  <c r="AA75" i="34"/>
  <c r="AJ75" i="34"/>
  <c r="AI75" i="34"/>
  <c r="AK75" i="34"/>
  <c r="AA16" i="34"/>
  <c r="AK16" i="34"/>
  <c r="AJ16" i="34"/>
  <c r="AI16" i="34"/>
  <c r="AA60" i="34"/>
  <c r="AI60" i="34"/>
  <c r="AJ60" i="34"/>
  <c r="AK60" i="34"/>
  <c r="AA73" i="34"/>
  <c r="AK73" i="34"/>
  <c r="AJ73" i="34"/>
  <c r="AI73" i="34"/>
  <c r="AA77" i="34"/>
  <c r="AK77" i="34"/>
  <c r="AI77" i="34"/>
  <c r="AJ77" i="34"/>
  <c r="AA71" i="34"/>
  <c r="AJ71" i="34"/>
  <c r="AI71" i="34"/>
  <c r="AK71" i="34"/>
  <c r="AA52" i="34"/>
  <c r="AK52" i="34"/>
  <c r="AI52" i="34"/>
  <c r="AJ52" i="34"/>
  <c r="AA9" i="34"/>
  <c r="AK9" i="34"/>
  <c r="AI9" i="34"/>
  <c r="AJ9" i="34"/>
  <c r="AB17" i="34"/>
  <c r="AT17" i="34"/>
  <c r="AS17" i="34"/>
  <c r="AR17" i="34"/>
  <c r="AB9" i="34"/>
  <c r="AT9" i="34"/>
  <c r="AR9" i="34"/>
  <c r="AS9" i="34"/>
  <c r="AB35" i="34"/>
  <c r="AR35" i="34"/>
  <c r="AT35" i="34"/>
  <c r="AS35" i="34"/>
  <c r="AB56" i="34"/>
  <c r="AT56" i="34"/>
  <c r="AR56" i="34"/>
  <c r="AS56" i="34"/>
  <c r="AB34" i="34"/>
  <c r="AS34" i="34"/>
  <c r="AR34" i="34"/>
  <c r="AT34" i="34"/>
  <c r="AB76" i="34"/>
  <c r="AT76" i="34"/>
  <c r="AR76" i="34"/>
  <c r="AS76" i="34"/>
  <c r="AA83" i="34"/>
  <c r="AK83" i="34"/>
  <c r="AJ83" i="34"/>
  <c r="AI83" i="34"/>
  <c r="AA26" i="34"/>
  <c r="AK26" i="34"/>
  <c r="AJ26" i="34"/>
  <c r="AI26" i="34"/>
  <c r="AA53" i="34"/>
  <c r="AK53" i="34"/>
  <c r="AI53" i="34"/>
  <c r="AJ53" i="34"/>
  <c r="AA18" i="34"/>
  <c r="AK18" i="34"/>
  <c r="AJ18" i="34"/>
  <c r="AI18" i="34"/>
  <c r="AA11" i="34"/>
  <c r="AK11" i="34"/>
  <c r="AJ11" i="34"/>
  <c r="AI11" i="34"/>
  <c r="AA34" i="34"/>
  <c r="AK34" i="34"/>
  <c r="AJ34" i="34"/>
  <c r="AI34" i="34"/>
  <c r="AA25" i="34"/>
  <c r="AK25" i="34"/>
  <c r="AJ25" i="34"/>
  <c r="AI25" i="34"/>
  <c r="AA27" i="34"/>
  <c r="AJ27" i="34"/>
  <c r="AK27" i="34"/>
  <c r="AI27" i="34"/>
  <c r="AA7" i="34"/>
  <c r="AI7" i="34"/>
  <c r="AJ7" i="34"/>
  <c r="AK7" i="34"/>
  <c r="AA65" i="34"/>
  <c r="AI65" i="34"/>
  <c r="AJ65" i="34"/>
  <c r="AK65" i="34"/>
  <c r="AA40" i="34"/>
  <c r="AJ40" i="34"/>
  <c r="AK40" i="34"/>
  <c r="AI40" i="34"/>
  <c r="AA49" i="34"/>
  <c r="AK49" i="34"/>
  <c r="AI49" i="34"/>
  <c r="AJ49" i="34"/>
  <c r="AA21" i="34"/>
  <c r="AJ21" i="34"/>
  <c r="AI21" i="34"/>
  <c r="AK21" i="34"/>
  <c r="AA42" i="34"/>
  <c r="AJ42" i="34"/>
  <c r="AK42" i="34"/>
  <c r="AI42" i="34"/>
  <c r="AB65" i="34"/>
  <c r="AS65" i="34"/>
  <c r="AT65" i="34"/>
  <c r="AR65" i="34"/>
  <c r="AB26" i="34"/>
  <c r="AS26" i="34"/>
  <c r="AR26" i="34"/>
  <c r="AT26" i="34"/>
  <c r="AB58" i="34"/>
  <c r="AS58" i="34"/>
  <c r="AT58" i="34"/>
  <c r="AR58" i="34"/>
  <c r="AB42" i="34"/>
  <c r="AT42" i="34"/>
  <c r="AR42" i="34"/>
  <c r="AS42" i="34"/>
  <c r="AB20" i="34"/>
  <c r="AR20" i="34"/>
  <c r="AT20" i="34"/>
  <c r="AS20" i="34"/>
  <c r="AB71" i="34"/>
  <c r="AR71" i="34"/>
  <c r="AS71" i="34"/>
  <c r="AT71" i="34"/>
  <c r="AB55" i="34"/>
  <c r="AT55" i="34"/>
  <c r="AR55" i="34"/>
  <c r="AS55" i="34"/>
  <c r="AB75" i="34"/>
  <c r="AR75" i="34"/>
  <c r="AT75" i="34"/>
  <c r="AS75" i="34"/>
  <c r="AB49" i="34"/>
  <c r="AS49" i="34"/>
  <c r="AT49" i="34"/>
  <c r="AR49" i="34"/>
  <c r="AB25" i="34"/>
  <c r="AT25" i="34"/>
  <c r="AS25" i="34"/>
  <c r="AR25" i="34"/>
  <c r="AB62" i="34"/>
  <c r="AT62" i="34"/>
  <c r="AR62" i="34"/>
  <c r="AS62" i="34"/>
  <c r="AB8" i="34"/>
  <c r="AT8" i="34"/>
  <c r="AR8" i="34"/>
  <c r="AS8" i="34"/>
  <c r="AB16" i="34"/>
  <c r="AT16" i="34"/>
  <c r="AS16" i="34"/>
  <c r="AR16" i="34"/>
  <c r="AB18" i="34"/>
  <c r="AT18" i="34"/>
  <c r="AS18" i="34"/>
  <c r="AR18" i="34"/>
  <c r="AP81" i="34"/>
  <c r="AO41" i="34"/>
  <c r="AZ32" i="34"/>
  <c r="AP28" i="34"/>
  <c r="AP63" i="34"/>
  <c r="AQ63" i="34"/>
  <c r="AO32" i="34"/>
  <c r="AO15" i="34"/>
  <c r="AA55" i="34"/>
  <c r="AJ55" i="34"/>
  <c r="AK55" i="34"/>
  <c r="AI55" i="34"/>
  <c r="AA58" i="34"/>
  <c r="AJ58" i="34"/>
  <c r="AI58" i="34"/>
  <c r="AK58" i="34"/>
  <c r="AA38" i="34"/>
  <c r="AK38" i="34"/>
  <c r="AJ38" i="34"/>
  <c r="AI38" i="34"/>
  <c r="AA17" i="34"/>
  <c r="AK17" i="34"/>
  <c r="AJ17" i="34"/>
  <c r="AI17" i="34"/>
  <c r="AA37" i="34"/>
  <c r="AI37" i="34"/>
  <c r="AK37" i="34"/>
  <c r="AJ37" i="34"/>
  <c r="AA56" i="34"/>
  <c r="AK56" i="34"/>
  <c r="AJ56" i="34"/>
  <c r="AI56" i="34"/>
  <c r="AA43" i="34"/>
  <c r="AK43" i="34"/>
  <c r="AI43" i="34"/>
  <c r="AJ43" i="34"/>
  <c r="AA74" i="34"/>
  <c r="AK74" i="34"/>
  <c r="AJ74" i="34"/>
  <c r="AI74" i="34"/>
  <c r="AB73" i="34"/>
  <c r="AT73" i="34"/>
  <c r="AS73" i="34"/>
  <c r="AR73" i="34"/>
  <c r="AB40" i="34"/>
  <c r="AT40" i="34"/>
  <c r="AS40" i="34"/>
  <c r="AR40" i="34"/>
  <c r="AB29" i="34"/>
  <c r="AT29" i="34"/>
  <c r="AS29" i="34"/>
  <c r="AR29" i="34"/>
  <c r="AB7" i="34"/>
  <c r="AS7" i="34"/>
  <c r="AT7" i="34"/>
  <c r="AR7" i="34"/>
  <c r="AB38" i="34"/>
  <c r="AS38" i="34"/>
  <c r="AR38" i="34"/>
  <c r="AT38" i="34"/>
  <c r="AQ41" i="34"/>
  <c r="AA67" i="34"/>
  <c r="AJ67" i="34"/>
  <c r="AK67" i="34"/>
  <c r="AI67" i="34"/>
  <c r="AA70" i="34"/>
  <c r="AK70" i="34"/>
  <c r="AJ70" i="34"/>
  <c r="AI70" i="34"/>
  <c r="AA69" i="34"/>
  <c r="AK69" i="34"/>
  <c r="AI69" i="34"/>
  <c r="AJ69" i="34"/>
  <c r="AA57" i="34"/>
  <c r="AK57" i="34"/>
  <c r="AJ57" i="34"/>
  <c r="AI57" i="34"/>
  <c r="AB64" i="34"/>
  <c r="AR64" i="34"/>
  <c r="AS64" i="34"/>
  <c r="AT64" i="34"/>
  <c r="AB52" i="34"/>
  <c r="AT52" i="34"/>
  <c r="AR52" i="34"/>
  <c r="AS52" i="34"/>
  <c r="AB77" i="34"/>
  <c r="AT77" i="34"/>
  <c r="AS77" i="34"/>
  <c r="AR77" i="34"/>
  <c r="AB44" i="34"/>
  <c r="AS44" i="34"/>
  <c r="AR44" i="34"/>
  <c r="AT44" i="34"/>
  <c r="AB69" i="34"/>
  <c r="AT69" i="34"/>
  <c r="AS69" i="34"/>
  <c r="AR69" i="34"/>
  <c r="AB83" i="34"/>
  <c r="AS83" i="34"/>
  <c r="AR83" i="34"/>
  <c r="AT83" i="34"/>
  <c r="AB11" i="34"/>
  <c r="AR11" i="34"/>
  <c r="AB27" i="34"/>
  <c r="AR27" i="34"/>
  <c r="AT27" i="34"/>
  <c r="AS27" i="34"/>
  <c r="AA80" i="34"/>
  <c r="AA31" i="34"/>
  <c r="AJ31" i="34"/>
  <c r="AI31" i="34"/>
  <c r="AK31" i="34"/>
  <c r="AA8" i="34"/>
  <c r="AJ8" i="34"/>
  <c r="AK8" i="34"/>
  <c r="AI8" i="34"/>
  <c r="AA51" i="34"/>
  <c r="AJ51" i="34"/>
  <c r="AK51" i="34"/>
  <c r="AI51" i="34"/>
  <c r="AA62" i="34"/>
  <c r="AJ62" i="34"/>
  <c r="AK62" i="34"/>
  <c r="AI62" i="34"/>
  <c r="AA78" i="34"/>
  <c r="AK78" i="34"/>
  <c r="AJ78" i="34"/>
  <c r="AI78" i="34"/>
  <c r="AA44" i="34"/>
  <c r="AK44" i="34"/>
  <c r="AI44" i="34"/>
  <c r="AJ44" i="34"/>
  <c r="AA76" i="34"/>
  <c r="AI76" i="34"/>
  <c r="AK76" i="34"/>
  <c r="AJ76" i="34"/>
  <c r="AA35" i="34"/>
  <c r="AJ35" i="34"/>
  <c r="AK35" i="34"/>
  <c r="AI35" i="34"/>
  <c r="AA33" i="34"/>
  <c r="AK33" i="34"/>
  <c r="AJ33" i="34"/>
  <c r="AI33" i="34"/>
  <c r="AA64" i="34"/>
  <c r="AI64" i="34"/>
  <c r="AK64" i="34"/>
  <c r="AJ64" i="34"/>
  <c r="AJ23" i="34"/>
  <c r="AK23" i="34"/>
  <c r="AI23" i="34"/>
  <c r="AI48" i="34"/>
  <c r="AJ48" i="34"/>
  <c r="AK48" i="34"/>
  <c r="AB37" i="34"/>
  <c r="AT37" i="34"/>
  <c r="AS37" i="34"/>
  <c r="AR37" i="34"/>
  <c r="AB53" i="34"/>
  <c r="AS53" i="34"/>
  <c r="AR53" i="34"/>
  <c r="AT53" i="34"/>
  <c r="AB21" i="34"/>
  <c r="AT21" i="34"/>
  <c r="AS21" i="34"/>
  <c r="AR21" i="34"/>
  <c r="AB74" i="34"/>
  <c r="AS74" i="34"/>
  <c r="AR74" i="34"/>
  <c r="AT74" i="34"/>
  <c r="AB82" i="34"/>
  <c r="AT82" i="34"/>
  <c r="AS82" i="34"/>
  <c r="AR82" i="34"/>
  <c r="AB70" i="34"/>
  <c r="AS70" i="34"/>
  <c r="AR70" i="34"/>
  <c r="AT70" i="34"/>
  <c r="AB60" i="34"/>
  <c r="AR60" i="34"/>
  <c r="AS60" i="34"/>
  <c r="AT60" i="34"/>
  <c r="AB51" i="34"/>
  <c r="AT51" i="34"/>
  <c r="AR51" i="34"/>
  <c r="AS51" i="34"/>
  <c r="AQ81" i="34"/>
  <c r="AQ24" i="34"/>
  <c r="AO28" i="34"/>
  <c r="AQ36" i="34"/>
  <c r="V59" i="34"/>
  <c r="AC49" i="34"/>
  <c r="AA23" i="34"/>
  <c r="AA48" i="34"/>
  <c r="V79" i="34"/>
  <c r="AC73" i="34"/>
  <c r="U22" i="34"/>
  <c r="U59" i="34"/>
  <c r="U84" i="34"/>
  <c r="V84" i="34"/>
  <c r="W12" i="34"/>
  <c r="W59" i="34"/>
  <c r="W79" i="34"/>
  <c r="V39" i="34"/>
  <c r="W39" i="34"/>
  <c r="U79" i="34"/>
  <c r="U39" i="34"/>
  <c r="W66" i="34"/>
  <c r="V66" i="34"/>
  <c r="V47" i="34"/>
  <c r="U66" i="34"/>
  <c r="L85" i="34"/>
  <c r="M85" i="34"/>
  <c r="AH86" i="34" s="1"/>
  <c r="S59" i="34"/>
  <c r="S84" i="34"/>
  <c r="S79" i="34"/>
  <c r="S39" i="34"/>
  <c r="S66" i="34"/>
  <c r="T39" i="34"/>
  <c r="S47" i="34"/>
  <c r="T47" i="34"/>
  <c r="T79" i="34"/>
  <c r="T66" i="34"/>
  <c r="T22" i="34"/>
  <c r="T59" i="34"/>
  <c r="L13" i="32"/>
  <c r="K22" i="32"/>
  <c r="K39" i="32"/>
  <c r="L23" i="32"/>
  <c r="L48" i="32"/>
  <c r="K59" i="32"/>
  <c r="L80" i="32"/>
  <c r="K84" i="32"/>
  <c r="AX23" i="34" l="1"/>
  <c r="Z13" i="32"/>
  <c r="AC13" i="32"/>
  <c r="AC22" i="32" s="1"/>
  <c r="T63" i="32"/>
  <c r="Z23" i="32"/>
  <c r="AC23" i="32"/>
  <c r="T44" i="32"/>
  <c r="AC66" i="32"/>
  <c r="Z67" i="32"/>
  <c r="AC67" i="32"/>
  <c r="AC79" i="32" s="1"/>
  <c r="Z48" i="32"/>
  <c r="AC48" i="32"/>
  <c r="AC59" i="32" s="1"/>
  <c r="Z80" i="32"/>
  <c r="AC80" i="32"/>
  <c r="AC84" i="32" s="1"/>
  <c r="Z26" i="32"/>
  <c r="AC26" i="32"/>
  <c r="Z60" i="32"/>
  <c r="AC60" i="32"/>
  <c r="T55" i="32"/>
  <c r="T53" i="32"/>
  <c r="Z6" i="32"/>
  <c r="AC6" i="32"/>
  <c r="AC12" i="32" s="1"/>
  <c r="U12" i="34"/>
  <c r="AS11" i="34"/>
  <c r="AS12" i="34" s="1"/>
  <c r="AV11" i="34"/>
  <c r="BI41" i="34"/>
  <c r="T83" i="32"/>
  <c r="AT11" i="34"/>
  <c r="AZ11" i="34" s="1"/>
  <c r="V22" i="34"/>
  <c r="AC22" i="34" s="1"/>
  <c r="BQ23" i="34"/>
  <c r="BR61" i="34"/>
  <c r="BG61" i="34"/>
  <c r="AP45" i="34"/>
  <c r="BH68" i="34"/>
  <c r="T54" i="32"/>
  <c r="T75" i="32"/>
  <c r="R67" i="32"/>
  <c r="L79" i="32"/>
  <c r="T70" i="32"/>
  <c r="T57" i="32"/>
  <c r="T37" i="32"/>
  <c r="T35" i="32"/>
  <c r="T18" i="32"/>
  <c r="BO46" i="34"/>
  <c r="BJ46" i="34"/>
  <c r="BJ47" i="34" s="1"/>
  <c r="BM46" i="34"/>
  <c r="BM47" i="34" s="1"/>
  <c r="BK46" i="34"/>
  <c r="BQ46" i="34" s="1"/>
  <c r="BN46" i="34"/>
  <c r="AD46" i="34"/>
  <c r="BL46" i="34"/>
  <c r="BR46" i="34" s="1"/>
  <c r="BO14" i="34"/>
  <c r="BL14" i="34"/>
  <c r="BL22" i="34" s="1"/>
  <c r="BN14" i="34"/>
  <c r="BK14" i="34"/>
  <c r="BQ14" i="34" s="1"/>
  <c r="BM14" i="34"/>
  <c r="BJ14" i="34"/>
  <c r="AD14" i="34"/>
  <c r="W22" i="34"/>
  <c r="W85" i="34" s="1"/>
  <c r="AQ61" i="34"/>
  <c r="R6" i="32"/>
  <c r="AR46" i="34"/>
  <c r="AU46" i="34"/>
  <c r="AU47" i="34" s="1"/>
  <c r="AT46" i="34"/>
  <c r="AZ46" i="34" s="1"/>
  <c r="P6" i="32"/>
  <c r="Q67" i="32"/>
  <c r="AP50" i="34"/>
  <c r="AV46" i="34"/>
  <c r="AX19" i="34"/>
  <c r="W47" i="34"/>
  <c r="AD47" i="34" s="1"/>
  <c r="U47" i="34"/>
  <c r="P67" i="32"/>
  <c r="AS46" i="34"/>
  <c r="AY46" i="34" s="1"/>
  <c r="AB46" i="34"/>
  <c r="AW14" i="34"/>
  <c r="AR14" i="34"/>
  <c r="AR22" i="34" s="1"/>
  <c r="AS14" i="34"/>
  <c r="AV14" i="34"/>
  <c r="AU14" i="34"/>
  <c r="AT14" i="34"/>
  <c r="AB14" i="34"/>
  <c r="BE46" i="34"/>
  <c r="BE47" i="34" s="1"/>
  <c r="BA46" i="34"/>
  <c r="BG46" i="34" s="1"/>
  <c r="BC46" i="34"/>
  <c r="BC47" i="34" s="1"/>
  <c r="BB46" i="34"/>
  <c r="BB47" i="34" s="1"/>
  <c r="BF46" i="34"/>
  <c r="BE14" i="34"/>
  <c r="AC14" i="34"/>
  <c r="BD14" i="34"/>
  <c r="BC14" i="34"/>
  <c r="BI14" i="34" s="1"/>
  <c r="BB14" i="34"/>
  <c r="BH14" i="34" s="1"/>
  <c r="BF14" i="34"/>
  <c r="BA14" i="34"/>
  <c r="BG14" i="34" s="1"/>
  <c r="BG41" i="34"/>
  <c r="S22" i="34"/>
  <c r="BJ80" i="34"/>
  <c r="BJ84" i="34" s="1"/>
  <c r="T16" i="32"/>
  <c r="BH54" i="34"/>
  <c r="BK80" i="34"/>
  <c r="AP68" i="34"/>
  <c r="BL80" i="34"/>
  <c r="BR80" i="34" s="1"/>
  <c r="T68" i="32"/>
  <c r="T64" i="32"/>
  <c r="BN80" i="34"/>
  <c r="BN84" i="34" s="1"/>
  <c r="BM80" i="34"/>
  <c r="BM84" i="34" s="1"/>
  <c r="W84" i="34"/>
  <c r="AU80" i="34"/>
  <c r="AX80" i="34" s="1"/>
  <c r="AT80" i="34"/>
  <c r="AT84" i="34" s="1"/>
  <c r="AB80" i="34"/>
  <c r="AS80" i="34"/>
  <c r="AS84" i="34" s="1"/>
  <c r="AV80" i="34"/>
  <c r="AD80" i="34"/>
  <c r="BP61" i="34"/>
  <c r="T61" i="32"/>
  <c r="T30" i="32"/>
  <c r="AW80" i="34"/>
  <c r="AY6" i="34"/>
  <c r="AX61" i="34"/>
  <c r="BR54" i="34"/>
  <c r="BP23" i="34"/>
  <c r="T65" i="32"/>
  <c r="T78" i="32"/>
  <c r="L84" i="32"/>
  <c r="R80" i="32"/>
  <c r="Q80" i="32"/>
  <c r="P80" i="32"/>
  <c r="R26" i="32"/>
  <c r="P26" i="32"/>
  <c r="Q26" i="32"/>
  <c r="L66" i="32"/>
  <c r="P60" i="32"/>
  <c r="R60" i="32"/>
  <c r="Q60" i="32"/>
  <c r="AL6" i="34"/>
  <c r="AL12" i="34" s="1"/>
  <c r="AI6" i="34"/>
  <c r="AN6" i="34"/>
  <c r="AN12" i="34" s="1"/>
  <c r="AK6" i="34"/>
  <c r="AK12" i="34" s="1"/>
  <c r="AJ6" i="34"/>
  <c r="AJ12" i="34" s="1"/>
  <c r="AM6" i="34"/>
  <c r="AM12" i="34" s="1"/>
  <c r="AA6" i="34"/>
  <c r="AJ80" i="34"/>
  <c r="AJ87" i="34" s="1"/>
  <c r="AJ88" i="34" s="1"/>
  <c r="AN80" i="34"/>
  <c r="AN84" i="34" s="1"/>
  <c r="J85" i="34"/>
  <c r="T25" i="32"/>
  <c r="T43" i="32"/>
  <c r="T8" i="32"/>
  <c r="T71" i="32"/>
  <c r="T31" i="32"/>
  <c r="T84" i="34"/>
  <c r="T85" i="34" s="1"/>
  <c r="AK80" i="34"/>
  <c r="AQ80" i="34" s="1"/>
  <c r="AL80" i="34"/>
  <c r="BO84" i="34"/>
  <c r="T77" i="32"/>
  <c r="T45" i="32"/>
  <c r="T7" i="32"/>
  <c r="T34" i="32"/>
  <c r="T9" i="32"/>
  <c r="T38" i="32"/>
  <c r="T40" i="32"/>
  <c r="L39" i="32"/>
  <c r="R23" i="32"/>
  <c r="P23" i="32"/>
  <c r="Q23" i="32"/>
  <c r="BE6" i="34"/>
  <c r="BE12" i="34" s="1"/>
  <c r="BB6" i="34"/>
  <c r="BB12" i="34" s="1"/>
  <c r="BF6" i="34"/>
  <c r="BF12" i="34" s="1"/>
  <c r="BC6" i="34"/>
  <c r="BD6" i="34"/>
  <c r="BD12" i="34" s="1"/>
  <c r="BA6" i="34"/>
  <c r="BA12" i="34" s="1"/>
  <c r="AC6" i="34"/>
  <c r="S86" i="34"/>
  <c r="S12" i="34"/>
  <c r="S85" i="34" s="1"/>
  <c r="S87" i="34" s="1"/>
  <c r="S93" i="34" s="1"/>
  <c r="S94" i="34" s="1"/>
  <c r="AI80" i="34"/>
  <c r="AI84" i="34" s="1"/>
  <c r="J85" i="32"/>
  <c r="T62" i="32"/>
  <c r="T11" i="32"/>
  <c r="T73" i="32"/>
  <c r="L22" i="32"/>
  <c r="P13" i="32"/>
  <c r="Q13" i="32"/>
  <c r="R13" i="32"/>
  <c r="L59" i="32"/>
  <c r="P48" i="32"/>
  <c r="Q48" i="32"/>
  <c r="R48" i="32"/>
  <c r="T58" i="32"/>
  <c r="T49" i="32"/>
  <c r="T52" i="32"/>
  <c r="AB13" i="34"/>
  <c r="AW13" i="34"/>
  <c r="AW22" i="34" s="1"/>
  <c r="AS13" i="34"/>
  <c r="AV13" i="34"/>
  <c r="AR13" i="34"/>
  <c r="AU13" i="34"/>
  <c r="AU22" i="34" s="1"/>
  <c r="AT13" i="34"/>
  <c r="K86" i="34"/>
  <c r="BC13" i="34"/>
  <c r="BB13" i="34"/>
  <c r="BB22" i="34" s="1"/>
  <c r="BA13" i="34"/>
  <c r="BD13" i="34"/>
  <c r="AC13" i="34"/>
  <c r="BE13" i="34"/>
  <c r="BE22" i="34" s="1"/>
  <c r="BF13" i="34"/>
  <c r="BF22" i="34" s="1"/>
  <c r="BG67" i="34"/>
  <c r="AN13" i="34"/>
  <c r="AI13" i="34"/>
  <c r="AI22" i="34" s="1"/>
  <c r="AM13" i="34"/>
  <c r="AM22" i="34" s="1"/>
  <c r="AK13" i="34"/>
  <c r="AK22" i="34" s="1"/>
  <c r="AJ13" i="34"/>
  <c r="AL13" i="34"/>
  <c r="AL22" i="34" s="1"/>
  <c r="AA13" i="34"/>
  <c r="BO13" i="34"/>
  <c r="BO22" i="34" s="1"/>
  <c r="BL13" i="34"/>
  <c r="BN13" i="34"/>
  <c r="BN22" i="34" s="1"/>
  <c r="BJ13" i="34"/>
  <c r="BM13" i="34"/>
  <c r="BM22" i="34" s="1"/>
  <c r="BK13" i="34"/>
  <c r="AD13" i="34"/>
  <c r="AZ6" i="34"/>
  <c r="BH67" i="34"/>
  <c r="BQ67" i="34"/>
  <c r="BH80" i="34"/>
  <c r="BQ6" i="34"/>
  <c r="BI67" i="34"/>
  <c r="BG58" i="34"/>
  <c r="BP51" i="34"/>
  <c r="BH9" i="34"/>
  <c r="BQ20" i="34"/>
  <c r="AP17" i="34"/>
  <c r="BH62" i="34"/>
  <c r="BR6" i="34"/>
  <c r="BH78" i="34"/>
  <c r="BQ71" i="34"/>
  <c r="AX67" i="34"/>
  <c r="BP76" i="34"/>
  <c r="BR67" i="34"/>
  <c r="BG80" i="34"/>
  <c r="BI80" i="34"/>
  <c r="AO74" i="34"/>
  <c r="AO55" i="34"/>
  <c r="AP18" i="34"/>
  <c r="AP16" i="34"/>
  <c r="AX57" i="34"/>
  <c r="BG73" i="34"/>
  <c r="AP64" i="34"/>
  <c r="AO67" i="34"/>
  <c r="AY20" i="34"/>
  <c r="AP29" i="34"/>
  <c r="BQ73" i="34"/>
  <c r="BE84" i="34"/>
  <c r="BI69" i="34"/>
  <c r="BG78" i="34"/>
  <c r="BP73" i="34"/>
  <c r="BQ76" i="34"/>
  <c r="BP52" i="34"/>
  <c r="BH51" i="34"/>
  <c r="BQ58" i="34"/>
  <c r="BP57" i="34"/>
  <c r="BH49" i="34"/>
  <c r="BH37" i="34"/>
  <c r="BQ11" i="34"/>
  <c r="BR78" i="34"/>
  <c r="BI77" i="34"/>
  <c r="BQ62" i="34"/>
  <c r="BM66" i="34"/>
  <c r="BK66" i="34"/>
  <c r="AP60" i="34"/>
  <c r="BG55" i="34"/>
  <c r="BH53" i="34"/>
  <c r="BI49" i="34"/>
  <c r="BG42" i="34"/>
  <c r="BH25" i="34"/>
  <c r="BG38" i="34"/>
  <c r="BH30" i="34"/>
  <c r="AP33" i="34"/>
  <c r="AP25" i="34"/>
  <c r="AO25" i="34"/>
  <c r="BH34" i="34"/>
  <c r="BG17" i="34"/>
  <c r="AO11" i="34"/>
  <c r="AZ72" i="34"/>
  <c r="AY8" i="34"/>
  <c r="AX9" i="34"/>
  <c r="BR49" i="34"/>
  <c r="AZ20" i="34"/>
  <c r="BI55" i="34"/>
  <c r="BR38" i="34"/>
  <c r="AX53" i="34"/>
  <c r="BB84" i="34"/>
  <c r="AZ7" i="34"/>
  <c r="BC79" i="34"/>
  <c r="BI62" i="34"/>
  <c r="BI18" i="34"/>
  <c r="BQ65" i="34"/>
  <c r="AU12" i="34"/>
  <c r="AX7" i="34"/>
  <c r="AX40" i="34"/>
  <c r="BP70" i="34"/>
  <c r="BG70" i="34"/>
  <c r="BH71" i="34"/>
  <c r="BC59" i="34"/>
  <c r="BR17" i="34"/>
  <c r="BR57" i="34"/>
  <c r="BI29" i="34"/>
  <c r="BK59" i="34"/>
  <c r="AP57" i="34"/>
  <c r="BL79" i="34"/>
  <c r="BG25" i="34"/>
  <c r="BH83" i="34"/>
  <c r="BH31" i="34"/>
  <c r="BG29" i="34"/>
  <c r="BG40" i="34"/>
  <c r="AQ76" i="34"/>
  <c r="AY76" i="34" s="1"/>
  <c r="AQ58" i="34"/>
  <c r="AZ58" i="34" s="1"/>
  <c r="AQ55" i="34"/>
  <c r="AQ42" i="34"/>
  <c r="AZ42" i="34" s="1"/>
  <c r="AP42" i="34"/>
  <c r="AQ21" i="34"/>
  <c r="AO30" i="34"/>
  <c r="AO27" i="34"/>
  <c r="BG27" i="34"/>
  <c r="BI35" i="34"/>
  <c r="BQ34" i="34"/>
  <c r="BI37" i="34"/>
  <c r="BH29" i="34"/>
  <c r="BQ37" i="34"/>
  <c r="AO33" i="34"/>
  <c r="BQ35" i="34"/>
  <c r="AA22" i="34"/>
  <c r="Z66" i="34"/>
  <c r="AD84" i="34"/>
  <c r="AB84" i="34"/>
  <c r="AA59" i="34"/>
  <c r="AA79" i="34"/>
  <c r="AA39" i="34"/>
  <c r="AC66" i="34"/>
  <c r="AB79" i="34"/>
  <c r="AC39" i="34"/>
  <c r="AB47" i="34"/>
  <c r="AC84" i="34"/>
  <c r="BI42" i="34"/>
  <c r="BQ74" i="34"/>
  <c r="BR77" i="34"/>
  <c r="BQ55" i="34"/>
  <c r="BH18" i="34"/>
  <c r="BP25" i="34"/>
  <c r="BO39" i="34"/>
  <c r="BP56" i="34"/>
  <c r="BR83" i="34"/>
  <c r="BH58" i="34"/>
  <c r="BR34" i="34"/>
  <c r="BP17" i="34"/>
  <c r="BH21" i="34"/>
  <c r="BR29" i="34"/>
  <c r="BR62" i="34"/>
  <c r="BE66" i="34"/>
  <c r="BH20" i="34"/>
  <c r="BP58" i="34"/>
  <c r="BL12" i="34"/>
  <c r="BI52" i="34"/>
  <c r="BI73" i="34"/>
  <c r="BQ49" i="34"/>
  <c r="Z79" i="34"/>
  <c r="AC79" i="34"/>
  <c r="AA66" i="34"/>
  <c r="Z47" i="34"/>
  <c r="Z22" i="34"/>
  <c r="Z59" i="34"/>
  <c r="AC47" i="34"/>
  <c r="AB39" i="34"/>
  <c r="AC12" i="34"/>
  <c r="AD79" i="34"/>
  <c r="AD12" i="34"/>
  <c r="AB22" i="34"/>
  <c r="AX37" i="34"/>
  <c r="AY7" i="34"/>
  <c r="AX25" i="34"/>
  <c r="AX26" i="34"/>
  <c r="AX35" i="34"/>
  <c r="AX30" i="34"/>
  <c r="AX31" i="34"/>
  <c r="BQ18" i="34"/>
  <c r="BD39" i="34"/>
  <c r="BQ33" i="34"/>
  <c r="BP42" i="34"/>
  <c r="BG44" i="34"/>
  <c r="BE79" i="34"/>
  <c r="AD39" i="34"/>
  <c r="AC59" i="34"/>
  <c r="AA12" i="34"/>
  <c r="AA47" i="34"/>
  <c r="Z39" i="34"/>
  <c r="Z84" i="34"/>
  <c r="AB66" i="34"/>
  <c r="AD66" i="34"/>
  <c r="AB12" i="34"/>
  <c r="AD59" i="34"/>
  <c r="AB59" i="34"/>
  <c r="AL90" i="34"/>
  <c r="BG18" i="34"/>
  <c r="BQ16" i="34"/>
  <c r="BE39" i="34"/>
  <c r="BN39" i="34"/>
  <c r="BP34" i="34"/>
  <c r="BG37" i="34"/>
  <c r="BI57" i="34"/>
  <c r="BH57" i="34"/>
  <c r="BI74" i="34"/>
  <c r="BP53" i="34"/>
  <c r="AP49" i="34"/>
  <c r="AO51" i="34"/>
  <c r="BN59" i="34"/>
  <c r="BG51" i="34"/>
  <c r="BF59" i="34"/>
  <c r="BE59" i="34"/>
  <c r="AZ50" i="34"/>
  <c r="BH55" i="34"/>
  <c r="BI58" i="34"/>
  <c r="BG56" i="34"/>
  <c r="BH52" i="34"/>
  <c r="BQ53" i="34"/>
  <c r="BH33" i="34"/>
  <c r="BG33" i="34"/>
  <c r="BH26" i="34"/>
  <c r="AX38" i="34"/>
  <c r="BM39" i="34"/>
  <c r="BG35" i="34"/>
  <c r="BP38" i="34"/>
  <c r="BP27" i="34"/>
  <c r="BP31" i="34"/>
  <c r="AX21" i="34"/>
  <c r="BQ21" i="34"/>
  <c r="AY18" i="34"/>
  <c r="AY16" i="34"/>
  <c r="AY17" i="34"/>
  <c r="BH16" i="34"/>
  <c r="BP11" i="34"/>
  <c r="BP8" i="34"/>
  <c r="AX11" i="34"/>
  <c r="BI8" i="34"/>
  <c r="BH8" i="34"/>
  <c r="BG11" i="34"/>
  <c r="BP7" i="34"/>
  <c r="BM12" i="34"/>
  <c r="BG8" i="34"/>
  <c r="BH11" i="34"/>
  <c r="BQ7" i="34"/>
  <c r="BD84" i="34"/>
  <c r="BI83" i="34"/>
  <c r="BG83" i="34"/>
  <c r="AP69" i="34"/>
  <c r="AM87" i="34"/>
  <c r="AM88" i="34" s="1"/>
  <c r="AY68" i="34"/>
  <c r="BO79" i="34"/>
  <c r="AQ71" i="34"/>
  <c r="AY71" i="34" s="1"/>
  <c r="AP76" i="34"/>
  <c r="AO78" i="34"/>
  <c r="AQ62" i="34"/>
  <c r="AY62" i="34" s="1"/>
  <c r="BF39" i="34"/>
  <c r="BI25" i="34"/>
  <c r="BI38" i="34"/>
  <c r="BR33" i="34"/>
  <c r="BI31" i="34"/>
  <c r="BI33" i="34"/>
  <c r="BI17" i="34"/>
  <c r="BR21" i="34"/>
  <c r="AZ21" i="34"/>
  <c r="BJ79" i="34"/>
  <c r="BQ57" i="34"/>
  <c r="BR35" i="34"/>
  <c r="BP71" i="34"/>
  <c r="BQ77" i="34"/>
  <c r="AX77" i="34"/>
  <c r="AX64" i="34"/>
  <c r="AX73" i="34"/>
  <c r="AX76" i="34"/>
  <c r="BK79" i="34"/>
  <c r="BG69" i="34"/>
  <c r="BB79" i="34"/>
  <c r="BR64" i="34"/>
  <c r="BG65" i="34"/>
  <c r="BI78" i="34"/>
  <c r="BP69" i="34"/>
  <c r="BQ78" i="34"/>
  <c r="BI75" i="34"/>
  <c r="BG64" i="34"/>
  <c r="BA66" i="34"/>
  <c r="BG74" i="34"/>
  <c r="BA79" i="34"/>
  <c r="AX69" i="34"/>
  <c r="BQ64" i="34"/>
  <c r="BQ69" i="34"/>
  <c r="BQ40" i="34"/>
  <c r="BG62" i="34"/>
  <c r="BR71" i="34"/>
  <c r="BP77" i="34"/>
  <c r="BR73" i="34"/>
  <c r="BC84" i="34"/>
  <c r="AN87" i="34"/>
  <c r="AN88" i="34" s="1"/>
  <c r="BR40" i="34"/>
  <c r="BF84" i="34"/>
  <c r="BQ82" i="34"/>
  <c r="BG82" i="34"/>
  <c r="BP44" i="34"/>
  <c r="BG43" i="34"/>
  <c r="BI44" i="34"/>
  <c r="BH43" i="34"/>
  <c r="BH40" i="34"/>
  <c r="BQ60" i="34"/>
  <c r="BN66" i="34"/>
  <c r="BG60" i="34"/>
  <c r="BD66" i="34"/>
  <c r="BI16" i="34"/>
  <c r="BN79" i="34"/>
  <c r="BQ42" i="34"/>
  <c r="BO59" i="34"/>
  <c r="AX51" i="34"/>
  <c r="AX60" i="34"/>
  <c r="AX70" i="34"/>
  <c r="AO23" i="34"/>
  <c r="AP23" i="34"/>
  <c r="AO35" i="34"/>
  <c r="AX83" i="34"/>
  <c r="AX52" i="34"/>
  <c r="AX29" i="34"/>
  <c r="AQ43" i="34"/>
  <c r="AY43" i="34" s="1"/>
  <c r="AP58" i="34"/>
  <c r="AX18" i="34"/>
  <c r="AX16" i="34"/>
  <c r="AX62" i="34"/>
  <c r="AX49" i="34"/>
  <c r="AX75" i="34"/>
  <c r="AZ55" i="34"/>
  <c r="AX42" i="34"/>
  <c r="AX58" i="34"/>
  <c r="AP21" i="34"/>
  <c r="AO7" i="34"/>
  <c r="AP11" i="34"/>
  <c r="AX34" i="34"/>
  <c r="AX56" i="34"/>
  <c r="AX17" i="34"/>
  <c r="AX43" i="34"/>
  <c r="BO47" i="34"/>
  <c r="BJ59" i="34"/>
  <c r="BR16" i="34"/>
  <c r="BI27" i="34"/>
  <c r="BQ25" i="34"/>
  <c r="BI34" i="34"/>
  <c r="BR82" i="34"/>
  <c r="BP82" i="34"/>
  <c r="BR56" i="34"/>
  <c r="BQ83" i="34"/>
  <c r="BR44" i="34"/>
  <c r="BR9" i="34"/>
  <c r="BP9" i="34"/>
  <c r="BH77" i="34"/>
  <c r="BH42" i="34"/>
  <c r="BH17" i="34"/>
  <c r="BP64" i="34"/>
  <c r="BR74" i="34"/>
  <c r="BR26" i="34"/>
  <c r="BQ26" i="34"/>
  <c r="BI65" i="34"/>
  <c r="BQ38" i="34"/>
  <c r="BP30" i="34"/>
  <c r="BG9" i="34"/>
  <c r="BI9" i="34"/>
  <c r="BI7" i="34"/>
  <c r="BG7" i="34"/>
  <c r="BG21" i="34"/>
  <c r="BP29" i="34"/>
  <c r="BJ39" i="34"/>
  <c r="BQ75" i="34"/>
  <c r="BG20" i="34"/>
  <c r="BR58" i="34"/>
  <c r="BR65" i="34"/>
  <c r="BF79" i="34"/>
  <c r="BA39" i="34"/>
  <c r="BR18" i="34"/>
  <c r="BH76" i="34"/>
  <c r="BI11" i="34"/>
  <c r="BG75" i="34"/>
  <c r="BP33" i="34"/>
  <c r="BQ43" i="34"/>
  <c r="BR43" i="34"/>
  <c r="BR20" i="34"/>
  <c r="BR42" i="34"/>
  <c r="BR7" i="34"/>
  <c r="BN12" i="34"/>
  <c r="BH64" i="34"/>
  <c r="BG31" i="34"/>
  <c r="BB39" i="34"/>
  <c r="BJ12" i="34"/>
  <c r="BK39" i="34"/>
  <c r="BG57" i="34"/>
  <c r="BQ70" i="34"/>
  <c r="BH56" i="34"/>
  <c r="BG52" i="34"/>
  <c r="BI70" i="34"/>
  <c r="BH82" i="34"/>
  <c r="BM59" i="34"/>
  <c r="BI71" i="34"/>
  <c r="BP21" i="34"/>
  <c r="BR31" i="34"/>
  <c r="BQ31" i="34"/>
  <c r="BG26" i="34"/>
  <c r="AR84" i="34"/>
  <c r="AX82" i="34"/>
  <c r="BL66" i="34"/>
  <c r="BR60" i="34"/>
  <c r="BJ66" i="34"/>
  <c r="BP60" i="34"/>
  <c r="BC66" i="34"/>
  <c r="BI60" i="34"/>
  <c r="BB66" i="34"/>
  <c r="BH60" i="34"/>
  <c r="BP40" i="34"/>
  <c r="BA59" i="34"/>
  <c r="BG49" i="34"/>
  <c r="BI40" i="34"/>
  <c r="BG16" i="34"/>
  <c r="AO76" i="34"/>
  <c r="AO8" i="34"/>
  <c r="AX55" i="34"/>
  <c r="AY9" i="34"/>
  <c r="BC39" i="34"/>
  <c r="BD79" i="34"/>
  <c r="BH35" i="34"/>
  <c r="BH69" i="34"/>
  <c r="BQ44" i="34"/>
  <c r="BP74" i="34"/>
  <c r="BQ29" i="34"/>
  <c r="BQ8" i="34"/>
  <c r="BP62" i="34"/>
  <c r="BP75" i="34"/>
  <c r="BI53" i="34"/>
  <c r="BP65" i="34"/>
  <c r="BB59" i="34"/>
  <c r="BN47" i="34"/>
  <c r="BG76" i="34"/>
  <c r="BH38" i="34"/>
  <c r="BP78" i="34"/>
  <c r="BP43" i="34"/>
  <c r="BP20" i="34"/>
  <c r="BO12" i="34"/>
  <c r="BR52" i="34"/>
  <c r="BK12" i="34"/>
  <c r="BR27" i="34"/>
  <c r="BR55" i="34"/>
  <c r="BP37" i="34"/>
  <c r="AX74" i="34"/>
  <c r="AY21" i="34"/>
  <c r="AQ35" i="34"/>
  <c r="AZ35" i="34" s="1"/>
  <c r="AX27" i="34"/>
  <c r="AX44" i="34"/>
  <c r="AZ18" i="34"/>
  <c r="AZ16" i="34"/>
  <c r="AX8" i="34"/>
  <c r="AX71" i="34"/>
  <c r="AX20" i="34"/>
  <c r="AX65" i="34"/>
  <c r="AZ9" i="34"/>
  <c r="AZ17" i="34"/>
  <c r="AX78" i="34"/>
  <c r="AX33" i="34"/>
  <c r="BA84" i="34"/>
  <c r="BP16" i="34"/>
  <c r="BR76" i="34"/>
  <c r="BH27" i="34"/>
  <c r="BO66" i="34"/>
  <c r="BR25" i="34"/>
  <c r="BG34" i="34"/>
  <c r="BR11" i="34"/>
  <c r="BQ56" i="34"/>
  <c r="BP83" i="34"/>
  <c r="BQ9" i="34"/>
  <c r="BG77" i="34"/>
  <c r="BP26" i="34"/>
  <c r="BH65" i="34"/>
  <c r="BQ51" i="34"/>
  <c r="BR51" i="34"/>
  <c r="BR30" i="34"/>
  <c r="BQ30" i="34"/>
  <c r="BR69" i="34"/>
  <c r="BH7" i="34"/>
  <c r="BQ17" i="34"/>
  <c r="BI21" i="34"/>
  <c r="BM79" i="34"/>
  <c r="BI51" i="34"/>
  <c r="BR8" i="34"/>
  <c r="BF66" i="34"/>
  <c r="BR75" i="34"/>
  <c r="BI20" i="34"/>
  <c r="BG53" i="34"/>
  <c r="BK84" i="34"/>
  <c r="BA47" i="34"/>
  <c r="BP18" i="34"/>
  <c r="BI76" i="34"/>
  <c r="BD59" i="34"/>
  <c r="BP35" i="34"/>
  <c r="BH75" i="34"/>
  <c r="BG30" i="34"/>
  <c r="BI30" i="34"/>
  <c r="BQ52" i="34"/>
  <c r="BI64" i="34"/>
  <c r="BF47" i="34"/>
  <c r="BD47" i="34"/>
  <c r="BL59" i="34"/>
  <c r="BL39" i="34"/>
  <c r="BQ27" i="34"/>
  <c r="BR70" i="34"/>
  <c r="BI56" i="34"/>
  <c r="BI43" i="34"/>
  <c r="BH44" i="34"/>
  <c r="BR53" i="34"/>
  <c r="BH73" i="34"/>
  <c r="BH70" i="34"/>
  <c r="BI82" i="34"/>
  <c r="BP49" i="34"/>
  <c r="BP55" i="34"/>
  <c r="BG71" i="34"/>
  <c r="BI26" i="34"/>
  <c r="BR37" i="34"/>
  <c r="AZ8" i="34"/>
  <c r="AP48" i="34"/>
  <c r="AN59" i="34"/>
  <c r="AN39" i="34"/>
  <c r="AM66" i="34"/>
  <c r="AQ33" i="34"/>
  <c r="AZ33" i="34" s="1"/>
  <c r="AP35" i="34"/>
  <c r="AM47" i="34"/>
  <c r="AO20" i="34"/>
  <c r="AK39" i="34"/>
  <c r="AP51" i="34"/>
  <c r="AM84" i="34"/>
  <c r="AQ69" i="34"/>
  <c r="AY69" i="34" s="1"/>
  <c r="AP67" i="34"/>
  <c r="AO57" i="34"/>
  <c r="AO69" i="34"/>
  <c r="AP70" i="34"/>
  <c r="AW12" i="34"/>
  <c r="AU39" i="34"/>
  <c r="AZ54" i="34"/>
  <c r="AY54" i="34"/>
  <c r="AY55" i="34"/>
  <c r="AL79" i="34"/>
  <c r="AP37" i="34"/>
  <c r="AL39" i="34"/>
  <c r="AZ28" i="34"/>
  <c r="AU59" i="34"/>
  <c r="AO49" i="34"/>
  <c r="AP40" i="34"/>
  <c r="AP34" i="34"/>
  <c r="AP53" i="34"/>
  <c r="AQ53" i="34"/>
  <c r="AY58" i="34"/>
  <c r="AQ74" i="34"/>
  <c r="AO43" i="34"/>
  <c r="AP56" i="34"/>
  <c r="AO17" i="34"/>
  <c r="AN22" i="34"/>
  <c r="AP55" i="34"/>
  <c r="AL47" i="34"/>
  <c r="AO21" i="34"/>
  <c r="AP7" i="34"/>
  <c r="AQ27" i="34"/>
  <c r="AQ18" i="34"/>
  <c r="AO71" i="34"/>
  <c r="AP77" i="34"/>
  <c r="AO73" i="34"/>
  <c r="AL66" i="34"/>
  <c r="AL87" i="34" s="1"/>
  <c r="AL88" i="34" s="1"/>
  <c r="AP20" i="34"/>
  <c r="AP30" i="34"/>
  <c r="AP38" i="34"/>
  <c r="AO40" i="34"/>
  <c r="AP27" i="34"/>
  <c r="AP26" i="34"/>
  <c r="AU66" i="34"/>
  <c r="AM86" i="34"/>
  <c r="AQ77" i="34"/>
  <c r="AY77" i="34" s="1"/>
  <c r="AQ16" i="34"/>
  <c r="AO75" i="34"/>
  <c r="AT66" i="34"/>
  <c r="AZ61" i="34"/>
  <c r="AY61" i="34"/>
  <c r="AY36" i="34"/>
  <c r="AZ36" i="34"/>
  <c r="AR66" i="34"/>
  <c r="AQ67" i="34"/>
  <c r="AK79" i="34"/>
  <c r="AQ7" i="34"/>
  <c r="AQ60" i="34"/>
  <c r="AK66" i="34"/>
  <c r="AQ70" i="34"/>
  <c r="AR39" i="34"/>
  <c r="AY42" i="34"/>
  <c r="AS39" i="34"/>
  <c r="AQ48" i="34"/>
  <c r="AP44" i="34"/>
  <c r="AZ43" i="34"/>
  <c r="AO42" i="34"/>
  <c r="AN47" i="34"/>
  <c r="AO65" i="34"/>
  <c r="AO34" i="34"/>
  <c r="AO26" i="34"/>
  <c r="AP9" i="34"/>
  <c r="AO52" i="34"/>
  <c r="AQ82" i="34"/>
  <c r="AO48" i="34"/>
  <c r="AM39" i="34"/>
  <c r="AO64" i="34"/>
  <c r="AQ44" i="34"/>
  <c r="AQ78" i="34"/>
  <c r="AO62" i="34"/>
  <c r="AP62" i="34"/>
  <c r="AQ51" i="34"/>
  <c r="AQ31" i="34"/>
  <c r="AP31" i="34"/>
  <c r="AT39" i="34"/>
  <c r="AU79" i="34"/>
  <c r="AQ57" i="34"/>
  <c r="AO70" i="34"/>
  <c r="AP74" i="34"/>
  <c r="AP43" i="34"/>
  <c r="AO56" i="34"/>
  <c r="AO37" i="34"/>
  <c r="AO38" i="34"/>
  <c r="AQ38" i="34"/>
  <c r="AO58" i="34"/>
  <c r="AM59" i="34"/>
  <c r="AQ40" i="34"/>
  <c r="AP65" i="34"/>
  <c r="AN86" i="34"/>
  <c r="AQ25" i="34"/>
  <c r="AQ34" i="34"/>
  <c r="AO53" i="34"/>
  <c r="AQ26" i="34"/>
  <c r="AO83" i="34"/>
  <c r="AQ83" i="34"/>
  <c r="AQ9" i="34"/>
  <c r="AP52" i="34"/>
  <c r="AQ52" i="34"/>
  <c r="AP71" i="34"/>
  <c r="AQ73" i="34"/>
  <c r="AY73" i="34" s="1"/>
  <c r="AN66" i="34"/>
  <c r="AQ20" i="34"/>
  <c r="AP82" i="34"/>
  <c r="AO29" i="34"/>
  <c r="AQ30" i="34"/>
  <c r="AT79" i="34"/>
  <c r="AZ41" i="34"/>
  <c r="AY41" i="34"/>
  <c r="AZ24" i="34"/>
  <c r="AY24" i="34"/>
  <c r="AS79" i="34"/>
  <c r="AY81" i="34"/>
  <c r="AZ81" i="34"/>
  <c r="AS66" i="34"/>
  <c r="AY63" i="34"/>
  <c r="AZ63" i="34"/>
  <c r="AK59" i="34"/>
  <c r="AQ49" i="34"/>
  <c r="AZ49" i="34" s="1"/>
  <c r="AN79" i="34"/>
  <c r="AR79" i="34"/>
  <c r="AR59" i="34"/>
  <c r="AQ23" i="34"/>
  <c r="AP8" i="34"/>
  <c r="AR12" i="34"/>
  <c r="AQ64" i="34"/>
  <c r="AO44" i="34"/>
  <c r="AP78" i="34"/>
  <c r="AQ8" i="34"/>
  <c r="AO31" i="34"/>
  <c r="AM79" i="34"/>
  <c r="AK47" i="34"/>
  <c r="AQ56" i="34"/>
  <c r="AQ37" i="34"/>
  <c r="AQ17" i="34"/>
  <c r="AU84" i="34"/>
  <c r="AL59" i="34"/>
  <c r="AQ65" i="34"/>
  <c r="AQ11" i="34"/>
  <c r="AO18" i="34"/>
  <c r="AP83" i="34"/>
  <c r="AT59" i="34"/>
  <c r="AO9" i="34"/>
  <c r="AO77" i="34"/>
  <c r="AP73" i="34"/>
  <c r="AO60" i="34"/>
  <c r="AO16" i="34"/>
  <c r="AQ75" i="34"/>
  <c r="AP75" i="34"/>
  <c r="AS59" i="34"/>
  <c r="AO82" i="34"/>
  <c r="AQ29" i="34"/>
  <c r="U85" i="34"/>
  <c r="V85" i="34"/>
  <c r="AJ39" i="34"/>
  <c r="AJ22" i="34"/>
  <c r="AJ59" i="34"/>
  <c r="AI59" i="34"/>
  <c r="AI39" i="34"/>
  <c r="AJ79" i="34"/>
  <c r="AJ66" i="34"/>
  <c r="AI66" i="34"/>
  <c r="AI79" i="34"/>
  <c r="AI47" i="34"/>
  <c r="AJ47" i="34"/>
  <c r="K85" i="32"/>
  <c r="BK47" i="34" l="1"/>
  <c r="AT47" i="34"/>
  <c r="BC22" i="34"/>
  <c r="AT12" i="34"/>
  <c r="AY11" i="34"/>
  <c r="T6" i="32"/>
  <c r="AC85" i="32"/>
  <c r="AC39" i="32"/>
  <c r="T67" i="32"/>
  <c r="AY14" i="34"/>
  <c r="AY22" i="34" s="1"/>
  <c r="AX46" i="34"/>
  <c r="AX47" i="34" s="1"/>
  <c r="AJ84" i="34"/>
  <c r="AJ85" i="34" s="1"/>
  <c r="AV12" i="34"/>
  <c r="AV22" i="34"/>
  <c r="AZ14" i="34"/>
  <c r="AD22" i="34"/>
  <c r="BH46" i="34"/>
  <c r="BH47" i="34" s="1"/>
  <c r="AS47" i="34"/>
  <c r="BI46" i="34"/>
  <c r="BI47" i="34" s="1"/>
  <c r="AX14" i="34"/>
  <c r="BP46" i="34"/>
  <c r="BP47" i="34" s="1"/>
  <c r="Z12" i="34"/>
  <c r="BD22" i="34"/>
  <c r="BD85" i="34" s="1"/>
  <c r="BP14" i="34"/>
  <c r="BR14" i="34"/>
  <c r="AR47" i="34"/>
  <c r="AR85" i="34" s="1"/>
  <c r="BL47" i="34"/>
  <c r="BK22" i="34"/>
  <c r="BL84" i="34"/>
  <c r="AZ13" i="34"/>
  <c r="BI6" i="34"/>
  <c r="BI12" i="34" s="1"/>
  <c r="AO6" i="34"/>
  <c r="AO12" i="34" s="1"/>
  <c r="BQ13" i="34"/>
  <c r="BQ22" i="34" s="1"/>
  <c r="AX13" i="34"/>
  <c r="AO80" i="34"/>
  <c r="AO84" i="34" s="1"/>
  <c r="AO87" i="34" s="1"/>
  <c r="AO88" i="34" s="1"/>
  <c r="BP80" i="34"/>
  <c r="BP84" i="34" s="1"/>
  <c r="BQ80" i="34"/>
  <c r="BQ84" i="34" s="1"/>
  <c r="AL84" i="34"/>
  <c r="AL85" i="34" s="1"/>
  <c r="AL86" i="34"/>
  <c r="AZ80" i="34"/>
  <c r="BP13" i="34"/>
  <c r="BG13" i="34"/>
  <c r="BG22" i="34" s="1"/>
  <c r="AY13" i="34"/>
  <c r="AA84" i="34"/>
  <c r="AK87" i="34"/>
  <c r="AK88" i="34" s="1"/>
  <c r="AP80" i="34"/>
  <c r="AP84" i="34" s="1"/>
  <c r="T26" i="32"/>
  <c r="AK84" i="34"/>
  <c r="AK85" i="34" s="1"/>
  <c r="AI87" i="34"/>
  <c r="AI88" i="34" s="1"/>
  <c r="BR13" i="34"/>
  <c r="BG6" i="34"/>
  <c r="BG12" i="34" s="1"/>
  <c r="BH6" i="34"/>
  <c r="BH12" i="34" s="1"/>
  <c r="AQ6" i="34"/>
  <c r="AQ12" i="34" s="1"/>
  <c r="T60" i="32"/>
  <c r="T23" i="32"/>
  <c r="T80" i="32"/>
  <c r="AI12" i="34"/>
  <c r="AS22" i="34"/>
  <c r="AS85" i="34" s="1"/>
  <c r="BC12" i="34"/>
  <c r="BC85" i="34" s="1"/>
  <c r="AP6" i="34"/>
  <c r="AP12" i="34" s="1"/>
  <c r="L85" i="32"/>
  <c r="T13" i="32"/>
  <c r="T48" i="32"/>
  <c r="AQ13" i="34"/>
  <c r="AQ22" i="34" s="1"/>
  <c r="AO13" i="34"/>
  <c r="AO22" i="34" s="1"/>
  <c r="BH13" i="34"/>
  <c r="AT22" i="34"/>
  <c r="BA22" i="34"/>
  <c r="BA85" i="34" s="1"/>
  <c r="BJ22" i="34"/>
  <c r="BJ85" i="34" s="1"/>
  <c r="AP13" i="34"/>
  <c r="AP22" i="34" s="1"/>
  <c r="BI13" i="34"/>
  <c r="BI22" i="34" s="1"/>
  <c r="BI84" i="34"/>
  <c r="BH59" i="34"/>
  <c r="BR84" i="34"/>
  <c r="BQ66" i="34"/>
  <c r="BH84" i="34"/>
  <c r="AY12" i="34"/>
  <c r="BG47" i="34"/>
  <c r="BP12" i="34"/>
  <c r="AZ76" i="34"/>
  <c r="AZ71" i="34"/>
  <c r="AB85" i="34"/>
  <c r="Z85" i="34"/>
  <c r="AG91" i="34"/>
  <c r="AC85" i="34"/>
  <c r="BB85" i="34"/>
  <c r="AX84" i="34"/>
  <c r="AA85" i="34"/>
  <c r="BH39" i="34"/>
  <c r="BH22" i="34"/>
  <c r="AD85" i="34"/>
  <c r="BG84" i="34"/>
  <c r="BE85" i="34"/>
  <c r="BP59" i="34"/>
  <c r="AP39" i="34"/>
  <c r="BP22" i="34"/>
  <c r="BM85" i="34"/>
  <c r="AZ69" i="34"/>
  <c r="BR66" i="34"/>
  <c r="AZ62" i="34"/>
  <c r="BF85" i="34"/>
  <c r="BI59" i="34"/>
  <c r="BR59" i="34"/>
  <c r="BG79" i="34"/>
  <c r="AY33" i="34"/>
  <c r="BI39" i="34"/>
  <c r="BR79" i="34"/>
  <c r="BP79" i="34"/>
  <c r="BG59" i="34"/>
  <c r="BP39" i="34"/>
  <c r="BQ39" i="34"/>
  <c r="BG66" i="34"/>
  <c r="BR39" i="34"/>
  <c r="BG39" i="34"/>
  <c r="AY35" i="34"/>
  <c r="BQ59" i="34"/>
  <c r="BQ12" i="34"/>
  <c r="BH79" i="34"/>
  <c r="BI79" i="34"/>
  <c r="BQ79" i="34"/>
  <c r="AQ87" i="34"/>
  <c r="AQ88" i="34" s="1"/>
  <c r="AY80" i="34"/>
  <c r="BR47" i="34"/>
  <c r="AP59" i="34"/>
  <c r="BO85" i="34"/>
  <c r="BI66" i="34"/>
  <c r="BR12" i="34"/>
  <c r="BQ47" i="34"/>
  <c r="AP66" i="34"/>
  <c r="BH66" i="34"/>
  <c r="BP66" i="34"/>
  <c r="BN85" i="34"/>
  <c r="AZ77" i="34"/>
  <c r="AM85" i="34"/>
  <c r="AX12" i="34"/>
  <c r="AP47" i="34"/>
  <c r="AY74" i="34"/>
  <c r="AZ74" i="34"/>
  <c r="AX59" i="34"/>
  <c r="AX39" i="34"/>
  <c r="AO47" i="34"/>
  <c r="AO59" i="34"/>
  <c r="AX79" i="34"/>
  <c r="AZ27" i="34"/>
  <c r="AY27" i="34"/>
  <c r="AY53" i="34"/>
  <c r="AZ53" i="34"/>
  <c r="AO79" i="34"/>
  <c r="AZ12" i="34"/>
  <c r="AP79" i="34"/>
  <c r="AY49" i="34"/>
  <c r="AZ65" i="34"/>
  <c r="AY65" i="34"/>
  <c r="AZ29" i="34"/>
  <c r="AY29" i="34"/>
  <c r="AZ26" i="34"/>
  <c r="AY26" i="34"/>
  <c r="AY57" i="34"/>
  <c r="AZ57" i="34"/>
  <c r="AZ51" i="34"/>
  <c r="AY51" i="34"/>
  <c r="AZ44" i="34"/>
  <c r="AY44" i="34"/>
  <c r="AY82" i="34"/>
  <c r="AZ82" i="34"/>
  <c r="AQ59" i="34"/>
  <c r="AZ48" i="34"/>
  <c r="AY48" i="34"/>
  <c r="AY70" i="34"/>
  <c r="AZ70" i="34"/>
  <c r="AQ66" i="34"/>
  <c r="AZ60" i="34"/>
  <c r="AY60" i="34"/>
  <c r="AQ79" i="34"/>
  <c r="AY67" i="34"/>
  <c r="AZ67" i="34"/>
  <c r="AY75" i="34"/>
  <c r="AZ75" i="34"/>
  <c r="AZ56" i="34"/>
  <c r="AY56" i="34"/>
  <c r="AZ64" i="34"/>
  <c r="AY64" i="34"/>
  <c r="AZ30" i="34"/>
  <c r="AY30" i="34"/>
  <c r="AZ25" i="34"/>
  <c r="AY25" i="34"/>
  <c r="AY38" i="34"/>
  <c r="AZ38" i="34"/>
  <c r="AZ31" i="34"/>
  <c r="AY31" i="34"/>
  <c r="AZ78" i="34"/>
  <c r="AY78" i="34"/>
  <c r="AN85" i="34"/>
  <c r="AZ73" i="34"/>
  <c r="AZ37" i="34"/>
  <c r="AY37" i="34"/>
  <c r="AY52" i="34"/>
  <c r="AZ52" i="34"/>
  <c r="AZ83" i="34"/>
  <c r="AY83" i="34"/>
  <c r="AY34" i="34"/>
  <c r="AZ34" i="34"/>
  <c r="AQ47" i="34"/>
  <c r="AZ40" i="34"/>
  <c r="AY40" i="34"/>
  <c r="AQ39" i="34"/>
  <c r="AO39" i="34"/>
  <c r="AU85" i="34"/>
  <c r="AO66" i="34"/>
  <c r="AX66" i="34"/>
  <c r="AQ84" i="34"/>
  <c r="AI85" i="34"/>
  <c r="BK85" i="34" l="1"/>
  <c r="AT85" i="34"/>
  <c r="BR22" i="34"/>
  <c r="BR85" i="34" s="1"/>
  <c r="AX22" i="34"/>
  <c r="AX85" i="34" s="1"/>
  <c r="AZ22" i="34"/>
  <c r="BL85" i="34"/>
  <c r="AP87" i="34"/>
  <c r="AP88" i="34" s="1"/>
  <c r="AH91" i="34"/>
  <c r="BQ85" i="34"/>
  <c r="BG85" i="34"/>
  <c r="BI85" i="34"/>
  <c r="BP85" i="34"/>
  <c r="BH85" i="34"/>
  <c r="AP85" i="34"/>
  <c r="AY84" i="34"/>
  <c r="AO85" i="34"/>
  <c r="AY39" i="34"/>
  <c r="AZ39" i="34"/>
  <c r="AW47" i="34"/>
  <c r="AZ47" i="34"/>
  <c r="AV79" i="34"/>
  <c r="AY79" i="34"/>
  <c r="AW59" i="34"/>
  <c r="AZ59" i="34"/>
  <c r="AW79" i="34"/>
  <c r="AZ79" i="34"/>
  <c r="AW66" i="34"/>
  <c r="AZ66" i="34"/>
  <c r="AV59" i="34"/>
  <c r="AY59" i="34"/>
  <c r="AV66" i="34"/>
  <c r="AY66" i="34"/>
  <c r="AZ84" i="34"/>
  <c r="AQ85" i="34"/>
  <c r="AW39" i="34"/>
  <c r="AY47" i="34"/>
  <c r="AV39" i="34"/>
  <c r="AV84" i="34"/>
  <c r="AV47" i="34"/>
  <c r="AW84" i="34"/>
  <c r="AY85" i="34" l="1"/>
  <c r="AV85" i="34"/>
  <c r="AZ85" i="34"/>
  <c r="AW85" i="34"/>
</calcChain>
</file>

<file path=xl/comments1.xml><?xml version="1.0" encoding="utf-8"?>
<comments xmlns="http://schemas.openxmlformats.org/spreadsheetml/2006/main">
  <authors>
    <author>udomsak.b</author>
  </authors>
  <commentList>
    <comment ref="L36" authorId="0">
      <text>
        <r>
          <rPr>
            <b/>
            <sz val="9"/>
            <color indexed="81"/>
            <rFont val="Tahoma"/>
            <family val="2"/>
          </rPr>
          <t>udomsak.b:</t>
        </r>
        <r>
          <rPr>
            <sz val="9"/>
            <color indexed="81"/>
            <rFont val="Tahoma"/>
            <family val="2"/>
          </rPr>
          <t xml:space="preserve">
สวนที่ 2 จัดสรรสภาพคล่อง 1,000,000 บาท</t>
        </r>
      </text>
    </comment>
    <comment ref="L40" authorId="0">
      <text>
        <r>
          <rPr>
            <b/>
            <sz val="9"/>
            <color indexed="81"/>
            <rFont val="Tahoma"/>
            <family val="2"/>
          </rPr>
          <t>udomsak.b:</t>
        </r>
        <r>
          <rPr>
            <sz val="9"/>
            <color indexed="81"/>
            <rFont val="Tahoma"/>
            <family val="2"/>
          </rPr>
          <t xml:space="preserve">
สวนที่ 2 จัดสรรสภาพคล่อง 1,000,000 บาท</t>
        </r>
      </text>
    </comment>
    <comment ref="L41" authorId="0">
      <text>
        <r>
          <rPr>
            <b/>
            <sz val="9"/>
            <color indexed="81"/>
            <rFont val="Tahoma"/>
            <family val="2"/>
          </rPr>
          <t>udomsak.b:</t>
        </r>
        <r>
          <rPr>
            <sz val="9"/>
            <color indexed="81"/>
            <rFont val="Tahoma"/>
            <family val="2"/>
          </rPr>
          <t xml:space="preserve">
สวนที่ 2 จัดสรรสภาพคล่อง 1,000,000 บาท</t>
        </r>
      </text>
    </comment>
    <comment ref="L43" authorId="0">
      <text>
        <r>
          <rPr>
            <b/>
            <sz val="9"/>
            <color indexed="81"/>
            <rFont val="Tahoma"/>
            <family val="2"/>
          </rPr>
          <t>udomsak.b:</t>
        </r>
        <r>
          <rPr>
            <sz val="9"/>
            <color indexed="81"/>
            <rFont val="Tahoma"/>
            <family val="2"/>
          </rPr>
          <t xml:space="preserve">
สวนที่ 2 จัดสรรสภาพคล่อง 1,000,000 บาท</t>
        </r>
      </text>
    </comment>
    <comment ref="L44" authorId="0">
      <text>
        <r>
          <rPr>
            <b/>
            <sz val="9"/>
            <color indexed="81"/>
            <rFont val="Tahoma"/>
            <family val="2"/>
          </rPr>
          <t>udomsak.b:</t>
        </r>
        <r>
          <rPr>
            <sz val="9"/>
            <color indexed="81"/>
            <rFont val="Tahoma"/>
            <family val="2"/>
          </rPr>
          <t xml:space="preserve">
สวนที่ 2 จัดสรรสภาพคล่อง 1,500,000 บาท</t>
        </r>
      </text>
    </comment>
    <comment ref="L60" authorId="0">
      <text>
        <r>
          <rPr>
            <b/>
            <sz val="9"/>
            <color indexed="81"/>
            <rFont val="Tahoma"/>
            <family val="2"/>
          </rPr>
          <t>udomsak.b:</t>
        </r>
        <r>
          <rPr>
            <sz val="9"/>
            <color indexed="81"/>
            <rFont val="Tahoma"/>
            <family val="2"/>
          </rPr>
          <t xml:space="preserve">
สวนที่ 2 จัดสรรสภาพคล่อง 2,202,162 บาท</t>
        </r>
      </text>
    </comment>
    <comment ref="L72" authorId="0">
      <text>
        <r>
          <rPr>
            <b/>
            <sz val="9"/>
            <color indexed="81"/>
            <rFont val="Tahoma"/>
            <family val="2"/>
          </rPr>
          <t>udomsak.b:</t>
        </r>
        <r>
          <rPr>
            <sz val="9"/>
            <color indexed="81"/>
            <rFont val="Tahoma"/>
            <family val="2"/>
          </rPr>
          <t xml:space="preserve">
สวนที่ 2 จัดสรรสภาพคล่อง 1,000,000 บาท</t>
        </r>
      </text>
    </comment>
    <comment ref="L76" authorId="0">
      <text>
        <r>
          <rPr>
            <b/>
            <sz val="9"/>
            <color indexed="81"/>
            <rFont val="Tahoma"/>
            <family val="2"/>
          </rPr>
          <t>udomsak.b:</t>
        </r>
        <r>
          <rPr>
            <sz val="9"/>
            <color indexed="81"/>
            <rFont val="Tahoma"/>
            <family val="2"/>
          </rPr>
          <t xml:space="preserve">
สวนที่ 2 จัดสรรสภาพคล่อง 1,000,000 บาท</t>
        </r>
      </text>
    </comment>
    <comment ref="L80" authorId="0">
      <text>
        <r>
          <rPr>
            <b/>
            <sz val="9"/>
            <color indexed="81"/>
            <rFont val="Tahoma"/>
            <family val="2"/>
          </rPr>
          <t>udomsak.b:</t>
        </r>
        <r>
          <rPr>
            <sz val="9"/>
            <color indexed="81"/>
            <rFont val="Tahoma"/>
            <family val="2"/>
          </rPr>
          <t xml:space="preserve">
สวนที่ 2 จัดสรรสภาพคล่อง 1,000,000 บาท</t>
        </r>
      </text>
    </comment>
  </commentList>
</comments>
</file>

<file path=xl/comments2.xml><?xml version="1.0" encoding="utf-8"?>
<comments xmlns="http://schemas.openxmlformats.org/spreadsheetml/2006/main">
  <authors>
    <author>udomsak.b</author>
  </authors>
  <commentList>
    <comment ref="L36" authorId="0">
      <text>
        <r>
          <rPr>
            <b/>
            <sz val="9"/>
            <color indexed="81"/>
            <rFont val="Tahoma"/>
            <family val="2"/>
          </rPr>
          <t>udomsak.b:</t>
        </r>
        <r>
          <rPr>
            <sz val="9"/>
            <color indexed="81"/>
            <rFont val="Tahoma"/>
            <family val="2"/>
          </rPr>
          <t xml:space="preserve">
สวนที่ 2 จัดสรรสภาพคล่อง 1,000,000 บาท</t>
        </r>
      </text>
    </comment>
    <comment ref="L40" authorId="0">
      <text>
        <r>
          <rPr>
            <b/>
            <sz val="9"/>
            <color indexed="81"/>
            <rFont val="Tahoma"/>
            <family val="2"/>
          </rPr>
          <t>udomsak.b:</t>
        </r>
        <r>
          <rPr>
            <sz val="9"/>
            <color indexed="81"/>
            <rFont val="Tahoma"/>
            <family val="2"/>
          </rPr>
          <t xml:space="preserve">
สวนที่ 2 จัดสรรสภาพคล่อง 1,000,000 บาท</t>
        </r>
      </text>
    </comment>
    <comment ref="L41" authorId="0">
      <text>
        <r>
          <rPr>
            <b/>
            <sz val="9"/>
            <color indexed="81"/>
            <rFont val="Tahoma"/>
            <family val="2"/>
          </rPr>
          <t>udomsak.b:</t>
        </r>
        <r>
          <rPr>
            <sz val="9"/>
            <color indexed="81"/>
            <rFont val="Tahoma"/>
            <family val="2"/>
          </rPr>
          <t xml:space="preserve">
สวนที่ 2 จัดสรรสภาพคล่อง 1,000,000 บาท</t>
        </r>
      </text>
    </comment>
    <comment ref="L43" authorId="0">
      <text>
        <r>
          <rPr>
            <b/>
            <sz val="9"/>
            <color indexed="81"/>
            <rFont val="Tahoma"/>
            <family val="2"/>
          </rPr>
          <t>udomsak.b:</t>
        </r>
        <r>
          <rPr>
            <sz val="9"/>
            <color indexed="81"/>
            <rFont val="Tahoma"/>
            <family val="2"/>
          </rPr>
          <t xml:space="preserve">
สวนที่ 2 จัดสรรสภาพคล่อง 1,000,000 บาท</t>
        </r>
      </text>
    </comment>
    <comment ref="L44" authorId="0">
      <text>
        <r>
          <rPr>
            <b/>
            <sz val="9"/>
            <color indexed="81"/>
            <rFont val="Tahoma"/>
            <family val="2"/>
          </rPr>
          <t>udomsak.b:</t>
        </r>
        <r>
          <rPr>
            <sz val="9"/>
            <color indexed="81"/>
            <rFont val="Tahoma"/>
            <family val="2"/>
          </rPr>
          <t xml:space="preserve">
สวนที่ 2 จัดสรรสภาพคล่อง 1,500,000 บาท</t>
        </r>
      </text>
    </comment>
    <comment ref="L60" authorId="0">
      <text>
        <r>
          <rPr>
            <b/>
            <sz val="9"/>
            <color indexed="81"/>
            <rFont val="Tahoma"/>
            <family val="2"/>
          </rPr>
          <t>udomsak.b:</t>
        </r>
        <r>
          <rPr>
            <sz val="9"/>
            <color indexed="81"/>
            <rFont val="Tahoma"/>
            <family val="2"/>
          </rPr>
          <t xml:space="preserve">
สวนที่ 2 จัดสรรสภาพคล่อง 2,202,162 บาท</t>
        </r>
      </text>
    </comment>
    <comment ref="L72" authorId="0">
      <text>
        <r>
          <rPr>
            <b/>
            <sz val="9"/>
            <color indexed="81"/>
            <rFont val="Tahoma"/>
            <family val="2"/>
          </rPr>
          <t>udomsak.b:</t>
        </r>
        <r>
          <rPr>
            <sz val="9"/>
            <color indexed="81"/>
            <rFont val="Tahoma"/>
            <family val="2"/>
          </rPr>
          <t xml:space="preserve">
สวนที่ 2 จัดสรรสภาพคล่อง 1,000,000 บาท</t>
        </r>
      </text>
    </comment>
    <comment ref="L76" authorId="0">
      <text>
        <r>
          <rPr>
            <b/>
            <sz val="9"/>
            <color indexed="81"/>
            <rFont val="Tahoma"/>
            <family val="2"/>
          </rPr>
          <t>udomsak.b:</t>
        </r>
        <r>
          <rPr>
            <sz val="9"/>
            <color indexed="81"/>
            <rFont val="Tahoma"/>
            <family val="2"/>
          </rPr>
          <t xml:space="preserve">
สวนที่ 2 จัดสรรสภาพคล่อง 1,000,000 บาท</t>
        </r>
      </text>
    </comment>
    <comment ref="L80" authorId="0">
      <text>
        <r>
          <rPr>
            <b/>
            <sz val="9"/>
            <color indexed="81"/>
            <rFont val="Tahoma"/>
            <family val="2"/>
          </rPr>
          <t>udomsak.b:</t>
        </r>
        <r>
          <rPr>
            <sz val="9"/>
            <color indexed="81"/>
            <rFont val="Tahoma"/>
            <family val="2"/>
          </rPr>
          <t xml:space="preserve">
สวนที่ 2 จัดสรรสภาพคล่อง 1,000,000 บาท</t>
        </r>
      </text>
    </comment>
  </commentList>
</comments>
</file>

<file path=xl/sharedStrings.xml><?xml version="1.0" encoding="utf-8"?>
<sst xmlns="http://schemas.openxmlformats.org/spreadsheetml/2006/main" count="3238" uniqueCount="505">
  <si>
    <t>[1]</t>
  </si>
  <si>
    <t>[2]</t>
  </si>
  <si>
    <t>[3]</t>
  </si>
  <si>
    <t>[4]</t>
  </si>
  <si>
    <t>[5]</t>
  </si>
  <si>
    <t>[6]</t>
  </si>
  <si>
    <t>[7]</t>
  </si>
  <si>
    <t>Provincecode</t>
  </si>
  <si>
    <t>จังหวัด</t>
  </si>
  <si>
    <t>Hname</t>
  </si>
  <si>
    <t>ลำดับ</t>
  </si>
  <si>
    <t>ประมาณการ adjrw IP บริการคนในเขต</t>
  </si>
  <si>
    <t>ประมาณการ adjrw IP บริการคนนอกเขต</t>
  </si>
  <si>
    <t>ประมาณการIP นอกเขต</t>
  </si>
  <si>
    <t>Hmain</t>
  </si>
  <si>
    <t>ประมาณการ IP ในเขต</t>
  </si>
  <si>
    <t>เขต</t>
  </si>
  <si>
    <t>[4]=[1]*[3]</t>
  </si>
  <si>
    <t>ประมาณการเงินเดือน GFMIS (จ.18) 100%</t>
  </si>
  <si>
    <t>หักเงินเดือนสุทธิ</t>
  </si>
  <si>
    <t>ประมาณการ อัตราจ่าย IP ในเขต</t>
  </si>
  <si>
    <t>[5]=[2]*9,600</t>
  </si>
  <si>
    <t>[6]=[4]+[5]</t>
  </si>
  <si>
    <t>ผลรวมประมาณการ IP</t>
  </si>
  <si>
    <t>[3]=[1]*[2]</t>
  </si>
  <si>
    <t>ประมาณการ OP</t>
  </si>
  <si>
    <t>ประมาณการ IP</t>
  </si>
  <si>
    <t>ประมาณการ PP</t>
  </si>
  <si>
    <t>[4]=[1]+[2]+[3]</t>
  </si>
  <si>
    <t>ผลรวม OP+IP+PP ก่อนหักเงินเดือน</t>
  </si>
  <si>
    <t>หักเงินเดือน</t>
  </si>
  <si>
    <t>คงเหลือหลังหักเงินเดือน</t>
  </si>
  <si>
    <t>[6]=[4]-[5]</t>
  </si>
  <si>
    <t>[9]</t>
  </si>
  <si>
    <t>[10]</t>
  </si>
  <si>
    <t>กันเงินเดือนเพิ่ม เพื่อบริหารระดับเขตไม่เกิน2% (บางเขตอาจกันเกิน2% แต่ไม่เกิน5%)</t>
  </si>
  <si>
    <t>ประมาณการเงินเดือน GFMIS (จ.18) ปรับให้เท่ากับ สงป.ปรับลด ประมาณ60%</t>
  </si>
  <si>
    <r>
      <t xml:space="preserve">ยอดที่ สสจ.ปรับเกลี่ย เพื่อ.....มีคำอธิบาย </t>
    </r>
    <r>
      <rPr>
        <sz val="10"/>
        <color rgb="FFFF0000"/>
        <rFont val="Tahoma"/>
        <family val="2"/>
      </rPr>
      <t>(ค่าบวกหักเพิ่มขึ้น / ค่าลบหักลดลง)</t>
    </r>
  </si>
  <si>
    <t>ร้อยละเงินสำรอง OP</t>
  </si>
  <si>
    <t>ร้อยละเงินสำรอง IP</t>
  </si>
  <si>
    <t>ร้อยละเงินสำรอง PP</t>
  </si>
  <si>
    <t>[7.1]</t>
  </si>
  <si>
    <t>[7.2]</t>
  </si>
  <si>
    <t>[7.3]</t>
  </si>
  <si>
    <t>[8.1]</t>
  </si>
  <si>
    <t>[8.2]</t>
  </si>
  <si>
    <t>[8.3]</t>
  </si>
  <si>
    <t>ประมาณการรายรับขั้นต่ำคงที่ OP</t>
  </si>
  <si>
    <t>ประมาณการรายรับขั้นต่ำคงที่ IP</t>
  </si>
  <si>
    <t>ประมาณการรายรับขั้นต่ำคงที่ PP</t>
  </si>
  <si>
    <t>ผลรวมประมาณการ OP</t>
  </si>
  <si>
    <t>ประมาณการ ปชก. ใช้จัดสรร OP</t>
  </si>
  <si>
    <t>อัตราจ่าย OP</t>
  </si>
  <si>
    <t>ประมาณการ OP เหมาจ่าย</t>
  </si>
  <si>
    <t>adjust (กรณีพื้นที่กันดาร/เสี่ยงภัย/ประชากรเบาบาง)</t>
  </si>
  <si>
    <t>การกันเงิน OP ตามประกาศฯ ไว้ตามจ่าย Refer/ AE ภายในจังหวัด</t>
  </si>
  <si>
    <t>[1] PP จ่ายแบบเหมาจ่ายรายหัว</t>
  </si>
  <si>
    <t>[2] PP จ่ายตามผลงาน</t>
  </si>
  <si>
    <t>[3] รวมPP Basic Services</t>
  </si>
  <si>
    <t>[1.1]
ประมาณการ ปชก. ใช้จัดสรร PP</t>
  </si>
  <si>
    <t>[1.2]
ประมาณการอัตราจ่าย PP เหมาจ่าย</t>
  </si>
  <si>
    <t>[2]
ประมาณการ PP จ่ายตามผลงานบริการ</t>
  </si>
  <si>
    <t>[3]=[1.3]+[2]
ผลรวมประมาณการ PP</t>
  </si>
  <si>
    <t>[1.3]=[1.1]*[1.2]
ประมาณการ PP แบบเหมาจ่าย</t>
  </si>
  <si>
    <t>[8]=[2]+[3]+[4]-[5]-[6]+[7]</t>
  </si>
  <si>
    <t>กันเงินเดือนเพิ่ม เพื่อบริหารระดับประเทศ ไม่เกินร้อยละ 1</t>
  </si>
  <si>
    <t>ยอดได้รับคืนมาจากระดับประเทศ</t>
  </si>
  <si>
    <t>[7] ร้อยละการสำรอง</t>
  </si>
  <si>
    <t>[8] ประมาณการรายรับขั้นต่ำ</t>
  </si>
  <si>
    <t>วงเงินที่สำรองไว้ OP/IP/PP</t>
  </si>
  <si>
    <t>Hardship</t>
  </si>
  <si>
    <t>ค่าตอบแทนกำลังคน</t>
  </si>
  <si>
    <t>(Optional) กันประมาณการรองรับ รพ.สต. /ศสช. ในบางเขต</t>
  </si>
  <si>
    <t>(Optional) เกลี่ยคืนสำหรับสนับสนุน รพ.สต. /ศสช. ในบางเขต</t>
  </si>
  <si>
    <t>[8]=[3]+[4]-[5]+[6]-[7]</t>
  </si>
  <si>
    <t>จังหวัดจัดสรร PP Non UC สำหรับหน่วยบริการทุกสังกัดในจังหวัด</t>
  </si>
  <si>
    <t>PP Non UC สำหรับหน่วยบริการทุกสังกัดในจังหวัด</t>
  </si>
  <si>
    <r>
      <rPr>
        <sz val="10"/>
        <color rgb="FFFF0000"/>
        <rFont val="Tahoma"/>
        <family val="2"/>
      </rPr>
      <t>(ร่าง)</t>
    </r>
    <r>
      <rPr>
        <sz val="10"/>
        <rFont val="Tahoma"/>
        <family val="2"/>
      </rPr>
      <t xml:space="preserve"> ยอดได้รับคืนมาจากระดับเขต (แบบ 1)</t>
    </r>
  </si>
  <si>
    <t>ร่าง Template OP เขต 4</t>
  </si>
  <si>
    <t>1200</t>
  </si>
  <si>
    <t>นนทบุรี</t>
  </si>
  <si>
    <t>รพ.พระนั่งเกล้า</t>
  </si>
  <si>
    <t>รพ.บางกรวย</t>
  </si>
  <si>
    <t>รพ.บางใหญ่</t>
  </si>
  <si>
    <t>รพ.บางบัวทอง</t>
  </si>
  <si>
    <t>รพ.ไทรน้อย</t>
  </si>
  <si>
    <t>รพ.ปากเกร็ด</t>
  </si>
  <si>
    <t>1300</t>
  </si>
  <si>
    <t>ปทุมธานี</t>
  </si>
  <si>
    <t>รพ.สต.เฉลิมพระเกียรติฯ(ลาดสวาย)</t>
  </si>
  <si>
    <t>รพ.ปทุมธานี</t>
  </si>
  <si>
    <t>รพ.คลองหลวง</t>
  </si>
  <si>
    <t>รพ.ธัญบุรี</t>
  </si>
  <si>
    <t>รพ.ประชาธิปัตย์</t>
  </si>
  <si>
    <t>รพ.หนองเสือ</t>
  </si>
  <si>
    <t>รพ.ลาดหลุมแก้ว</t>
  </si>
  <si>
    <t>รพ.ลำลูกกา</t>
  </si>
  <si>
    <t>รพ.สามโคก</t>
  </si>
  <si>
    <t>1400</t>
  </si>
  <si>
    <t>พระนครศรีอยุธยา</t>
  </si>
  <si>
    <t>รพศ.พระนครศรีอยุธยา</t>
  </si>
  <si>
    <t>รพ.เสนา</t>
  </si>
  <si>
    <t>รพ.ท่าเรือ</t>
  </si>
  <si>
    <t>รพ.สมเด็จพระสังฆราช(นครหลวง)</t>
  </si>
  <si>
    <t>รพ.บางไทร</t>
  </si>
  <si>
    <t>รพ.บางบาล</t>
  </si>
  <si>
    <t>รพ.บางปะอิน</t>
  </si>
  <si>
    <t>รพ.บางปะหัน</t>
  </si>
  <si>
    <t>รพ.ผักไห่</t>
  </si>
  <si>
    <t>รพ.ภาชี</t>
  </si>
  <si>
    <t>รพ.ลาดบัวหลวง</t>
  </si>
  <si>
    <t>รพ.วังน้อย</t>
  </si>
  <si>
    <t>รพ.บางซ้าย</t>
  </si>
  <si>
    <t>รพ.อุทัย</t>
  </si>
  <si>
    <t>รพ.มหาราช</t>
  </si>
  <si>
    <t>รพ.บ้านแพรก</t>
  </si>
  <si>
    <t>1500</t>
  </si>
  <si>
    <t>อ่างทอง</t>
  </si>
  <si>
    <t>รพ.อ่างทอง</t>
  </si>
  <si>
    <t>รพ.ไชโย</t>
  </si>
  <si>
    <t>รพ.ป่าโมก</t>
  </si>
  <si>
    <t>รพ.โพธิ์ทอง</t>
  </si>
  <si>
    <t>รพ.แสวงหา</t>
  </si>
  <si>
    <t>รพ.วิเศษชัยชาญ</t>
  </si>
  <si>
    <t>รพ.สามโก้</t>
  </si>
  <si>
    <t>1600</t>
  </si>
  <si>
    <t>ลพบุรี</t>
  </si>
  <si>
    <t>รพ.พระนารายณ์มหาราช</t>
  </si>
  <si>
    <t>รพ.บ้านหมี่</t>
  </si>
  <si>
    <t>รพ.พัฒนานิคม</t>
  </si>
  <si>
    <t>รพ.โคกสำโรง</t>
  </si>
  <si>
    <t>รพ.ชัยบาดาล</t>
  </si>
  <si>
    <t>รพ.ท่าวุ้ง</t>
  </si>
  <si>
    <t>รพ.ท่าหลวง</t>
  </si>
  <si>
    <t>รพ.สระโบสถ์</t>
  </si>
  <si>
    <t>รพ.โคกเจริญ</t>
  </si>
  <si>
    <t>รพ.ลำสนธิ</t>
  </si>
  <si>
    <t>รพ.หนองม่วง</t>
  </si>
  <si>
    <t>1700</t>
  </si>
  <si>
    <t>สิงห์บุรี</t>
  </si>
  <si>
    <t>รพ.สิงห์บุรี</t>
  </si>
  <si>
    <t>รพ.อินทร์บุรี</t>
  </si>
  <si>
    <t>รพ.บางระจัน</t>
  </si>
  <si>
    <t>รพ.ค่ายบางระจัน</t>
  </si>
  <si>
    <t>รพ.พรหมบุรี</t>
  </si>
  <si>
    <t>รพ.ท่าช้าง</t>
  </si>
  <si>
    <t>1900</t>
  </si>
  <si>
    <t>สระบุรี</t>
  </si>
  <si>
    <t>รพ.สระบุรี</t>
  </si>
  <si>
    <t>รพ.พระพุทธบาท</t>
  </si>
  <si>
    <t>รพ.แก่งคอย</t>
  </si>
  <si>
    <t>รพ.หนองแค</t>
  </si>
  <si>
    <t>รพ.วิหารแดง</t>
  </si>
  <si>
    <t>รพ.หนองแซง</t>
  </si>
  <si>
    <t>รพ.บ้านหมอ</t>
  </si>
  <si>
    <t>รพ.ดอนพุด</t>
  </si>
  <si>
    <t>รพ.หนองโดน</t>
  </si>
  <si>
    <t>รพ.เสาไห้</t>
  </si>
  <si>
    <t>รพ.มวกเหล็ก</t>
  </si>
  <si>
    <t>รพ.วังม่วง</t>
  </si>
  <si>
    <t>2600</t>
  </si>
  <si>
    <t>นครนายก</t>
  </si>
  <si>
    <t>รพ.นครนายก</t>
  </si>
  <si>
    <t>รพ.ปากพลี</t>
  </si>
  <si>
    <t>รพ.บ้านนา</t>
  </si>
  <si>
    <t>รพ.องครักษ์</t>
  </si>
  <si>
    <t>รวมทั้งสิ้น</t>
  </si>
  <si>
    <t>นนทบุรี Total</t>
  </si>
  <si>
    <t>ปทุมบุรี Total</t>
  </si>
  <si>
    <t>อยุธยา Total</t>
  </si>
  <si>
    <t>อ่างทอง Total</t>
  </si>
  <si>
    <t>ลพบุรี Total</t>
  </si>
  <si>
    <t>สิงห์บุรี Total</t>
  </si>
  <si>
    <t>สระบุรี Total</t>
  </si>
  <si>
    <t>นครนายก Total</t>
  </si>
  <si>
    <t>ร่าง Template IP   เขต 4</t>
  </si>
  <si>
    <t>ร่าง Template PP  เขต 4</t>
  </si>
  <si>
    <t>ร่าง Template การหักเงินเดือน เขต 4</t>
  </si>
  <si>
    <t>[3]=[1] * 1%</t>
  </si>
  <si>
    <t>ร่าง การจำลองผลรวมเขต 4</t>
  </si>
  <si>
    <t>ร่าง จัดสรรเงินเพิ่มเติมอื่นๆ เขต 4</t>
  </si>
  <si>
    <t>ข้อมูลตามประกาศ สปสช.</t>
  </si>
  <si>
    <t>[8]</t>
  </si>
  <si>
    <t>ยอดเงินเดือนที่จะใช้กัน</t>
  </si>
  <si>
    <t xml:space="preserve">คงเหลือหลังหักเงินเดือนส่วน (60 % + 1%) </t>
  </si>
  <si>
    <t xml:space="preserve">คงเหลือหลังหักเงินเดือนส่วน (60 % + 1%+2%) </t>
  </si>
  <si>
    <t xml:space="preserve">คงเหลือหลังหักเงินเดือนส่วน (60 % + 1%+5%) </t>
  </si>
  <si>
    <t>ยอดเงินคงเหลือหลังหักเงินเดือนและเงินกันเงินเดือน</t>
  </si>
  <si>
    <t>EAOC 2558(11022015)ตัวเลขประมาณการที่ใช้ UC (ร้อยละ 80  เนื่องจากจะมีรายรับ UC อื่น ๆ ที่ยังไม่สามารถนำมารวมได้)</t>
  </si>
  <si>
    <t>EAOC 2558(11022015)ตัวเลขประมาณการที่ควรได้รับจากงบ UC</t>
  </si>
  <si>
    <t>จัดสรรจริงปี 2557</t>
  </si>
  <si>
    <t>ค่าตอบแทนกำลังคนปี 2558 ที่ได้รับ</t>
  </si>
  <si>
    <t>[21]</t>
  </si>
  <si>
    <t>กันเงินเดือนเพิ่ม เพื่อบริหารระดับเขต 2 %</t>
  </si>
  <si>
    <t>กันเงินเดือนเพิ่ม เพื่อบริหารระดับเขต 3 %</t>
  </si>
  <si>
    <t>กันเงินเดือนเพิ่ม เพื่อบริหารระดับเขต 4 %</t>
  </si>
  <si>
    <t xml:space="preserve">กันเงินเดือนเพิ่ม เพื่อบริหารระดับเขต 5 %  </t>
  </si>
  <si>
    <t xml:space="preserve">คงเหลือหลังหักเงินเดือนส่วน (60 % + 1%+3%) </t>
  </si>
  <si>
    <t>[12]=[4]-[5+6]</t>
  </si>
  <si>
    <t>[13]=[4]-[5+6+7]</t>
  </si>
  <si>
    <t>[14]=[4]-[5+6+8]</t>
  </si>
  <si>
    <t xml:space="preserve">คงเหลือหลังหักเงินเดือนส่วน (60 % + 1%+4%) </t>
  </si>
  <si>
    <t>[15]=[4]-[5+6+9]</t>
  </si>
  <si>
    <t>[16]=[4]-[5+6+10]</t>
  </si>
  <si>
    <t>[17]</t>
  </si>
  <si>
    <t>ทุนสำรองสุทธิ(เฉลี่ย 3 ปีย้อนหลัง)</t>
  </si>
  <si>
    <t>NWC  (เฉลี่ย 3 ปี 55,56,57 )</t>
  </si>
  <si>
    <t>[18]</t>
  </si>
  <si>
    <t xml:space="preserve">ทุนสำรองสุทธิ(ร้อยละ 20) </t>
  </si>
  <si>
    <t>รอข้อมูลจังหวัดตรวจสอบ</t>
  </si>
  <si>
    <t>[19]</t>
  </si>
  <si>
    <t>[20]</t>
  </si>
  <si>
    <t>[22]</t>
  </si>
  <si>
    <t>[23]</t>
  </si>
  <si>
    <t>ค่าเฉลี่ย ต่อ บัตร UC</t>
  </si>
  <si>
    <t>[24]</t>
  </si>
  <si>
    <t>[25]</t>
  </si>
  <si>
    <t>[ 26 ]</t>
  </si>
  <si>
    <t>[ 27 ]</t>
  </si>
  <si>
    <t>[28]=[13]-[25]</t>
  </si>
  <si>
    <t>[29]=[13]-[25]+[11]</t>
  </si>
  <si>
    <t xml:space="preserve">คงเหลือหลังหักเงินเดือนส่วน (60 % + 1%+2%)  - 80% EAOC 2558 </t>
  </si>
  <si>
    <t>คงเหลือหลังหักเงินเดือนส่วน (60 % + 1%+2%)  - 80% EAOC 2558 + ค่าตอบแทน</t>
  </si>
  <si>
    <t>คงเหลือหลังหักเงินเดือนส่วน (60 % + 1%+2%)  - 80% EAOC 2558 + ค่าตอบแทน+20%NWC</t>
  </si>
  <si>
    <t>ส่วนต่างเทียบจัดสรรปี 2558 (กรณีการกัน 2 %) เปรียบเทียบ 80% EAOC</t>
  </si>
  <si>
    <t>[30]=[13]-[25]+[11]+[18]</t>
  </si>
  <si>
    <t>[31]=[13]-[27]</t>
  </si>
  <si>
    <t>[32]=[13]-[27]+[11]</t>
  </si>
  <si>
    <t>[33]=[13]-[27]+[11]+[18]</t>
  </si>
  <si>
    <t>[34]=[28+31]/2</t>
  </si>
  <si>
    <t>รวม 2 วิธีหาร 2</t>
  </si>
  <si>
    <t>[36]=[30+33]/2</t>
  </si>
  <si>
    <t>[35]=[29+32]/2</t>
  </si>
  <si>
    <t>ส่วนต่างเทียบจัดสรรปี 2558 (กรณีการกัน 3 %) เปรียบเทียบ 80% EAOC</t>
  </si>
  <si>
    <t xml:space="preserve">คงเหลือหลังหักเงินเดือนส่วน (60 % + 1%+3%)  - 80% EAOC 2558 </t>
  </si>
  <si>
    <t>คงเหลือหลังหักเงินเดือนส่วน (60 % + 1%+3%)  - 80% EAOC 2558 + ค่าตอบแทน</t>
  </si>
  <si>
    <t>คงเหลือหลังหักเงินเดือนส่วน (60 % + 1%+3%)  - 80% EAOC 2558 + ค่าตอบแทน+20%NWC</t>
  </si>
  <si>
    <t>[37]=[14]-[25]</t>
  </si>
  <si>
    <t>[38]=[14]-[25]+[11]</t>
  </si>
  <si>
    <t>[39]=[14]-[25]+[11]+[18]</t>
  </si>
  <si>
    <t>[40]=[14]-[27]</t>
  </si>
  <si>
    <t>[41]=[14]-[27]+[11]</t>
  </si>
  <si>
    <t>[42]=[14]-[27]+[11]+[18]</t>
  </si>
  <si>
    <t>[43]=[37+40]/2</t>
  </si>
  <si>
    <t>[44]=[38+41]/2</t>
  </si>
  <si>
    <t>[45]=[39+42]/2</t>
  </si>
  <si>
    <t>ส่วนต่างเทียบจัดสรรปี 2558 (กรณีการกัน 4 %) เปรียบเทียบ 80% EAOC</t>
  </si>
  <si>
    <t xml:space="preserve">คงเหลือหลังหักเงินเดือนส่วน (60 % + 1%+4%)  - 80% EAOC 2558 </t>
  </si>
  <si>
    <t>คงเหลือหลังหักเงินเดือนส่วน (60 % + 1%+4%)  - 80% EAOC 2558 + ค่าตอบแทน</t>
  </si>
  <si>
    <t>คงเหลือหลังหักเงินเดือนส่วน (60 % + 1%+4%)  - 80% EAOC 2558 + ค่าตอบแทน+20%NWC</t>
  </si>
  <si>
    <t>[46]=[15]-[25]</t>
  </si>
  <si>
    <t>[47]=[15]-[25]+[11]</t>
  </si>
  <si>
    <t>[48]=[15]-[25]+[11]+[18]</t>
  </si>
  <si>
    <t>[49]=[15]-[27]</t>
  </si>
  <si>
    <t>[50]=[15]-[27]+[11]</t>
  </si>
  <si>
    <t>[51]=[15]-[27]+[11]+[18]</t>
  </si>
  <si>
    <t>[52]=[46+49]/2</t>
  </si>
  <si>
    <t>[53]=[47+50]/2</t>
  </si>
  <si>
    <t>[54]=[48+51]/2</t>
  </si>
  <si>
    <t>ส่วนต่างเทียบจัดสรรปี 2558 (กรณีการกัน 5 %) เปรียบเทียบ 80% EAOC</t>
  </si>
  <si>
    <t xml:space="preserve">คงเหลือหลังหักเงินเดือนส่วน (60 % + 1%+5%)  - 80% EAOC 2558 </t>
  </si>
  <si>
    <t>คงเหลือหลังหักเงินเดือนส่วน (60 % + 1%+5%)  - 80% EAOC 2558 + ค่าตอบแทน</t>
  </si>
  <si>
    <t>คงเหลือหลังหักเงินเดือนส่วน (60 % + 1%+5%)  - 80% EAOC 2558 + ค่าตอบแทน+20%NWC</t>
  </si>
  <si>
    <t>[55]=[16]-[25]</t>
  </si>
  <si>
    <t>[56]=[16]-[25]+[11]</t>
  </si>
  <si>
    <t>[57]=[16]-[25]+[11]+[18]</t>
  </si>
  <si>
    <t>[58]=[16]-[27]</t>
  </si>
  <si>
    <t>[59]=[16]-[27]+[11]</t>
  </si>
  <si>
    <t>[60]=[16]-[27]+[11]+[18]</t>
  </si>
  <si>
    <t>[61]=[55+58]/2</t>
  </si>
  <si>
    <t>[62]=[56+59]/2</t>
  </si>
  <si>
    <t>[54]=[57+60]/2</t>
  </si>
  <si>
    <t>ข้อมูลประกอบ เขตสุขภาพที่ 4</t>
  </si>
  <si>
    <t xml:space="preserve">จำนวน ปชก.UC </t>
  </si>
  <si>
    <t>EAOC 2558 ร้อยละ 80</t>
  </si>
  <si>
    <t>ส่วนต่างเงินคงเหลือกับ 80% EAOC</t>
  </si>
  <si>
    <t>[5]=[2]-[4]</t>
  </si>
  <si>
    <t>เฉพาะที่ส่วนต่างในช่อง 5 ติดลบ</t>
  </si>
  <si>
    <t>ค่าเฉลี่ย ต่อ บัตร UC หลังหักเงินเดือนส่วน (60 % + 1%)</t>
  </si>
  <si>
    <t>รวม</t>
  </si>
  <si>
    <t xml:space="preserve">คงเหลือหลังหักเงินเดือนส่วน (60 % + 1%+2%)  -  ปี 2557 </t>
  </si>
  <si>
    <t>คงเหลือหลังหักเงินเดือนส่วน (60 % + 1%+2%)  -  ปี 2557+ค่าตอบแทน</t>
  </si>
  <si>
    <t>คงเหลือหลังหักเงินเดือนส่วน (60 % + 1%+2%)  -  ปี 2557+ค่าตอบแทน+20%NWC</t>
  </si>
  <si>
    <t>ส่วนต่างเทียบจัดสรรปี 2558 (กรณีการกัน 2 %) เปรียบเทียบ จัดสรรจริงปี 57</t>
  </si>
  <si>
    <t>ส่วนต่างเทียบจัดสรรปี 2558 (กรณีการกัน 3 %) เปรียบเทียบ จัดสรรจริงปี 57</t>
  </si>
  <si>
    <t xml:space="preserve">คงเหลือหลังหักเงินเดือนส่วน (60 % + 1%+3%)  -  ปี 2557 </t>
  </si>
  <si>
    <t>คงเหลือหลังหักเงินเดือนส่วน (60 % + 1%+3%)  -  ปี 2557+ค่าตอบแทน</t>
  </si>
  <si>
    <t>คงเหลือหลังหักเงินเดือนส่วน (60 % + 1%+3%)  -  ปี 2557+ค่าตอบแทน+20%NWC</t>
  </si>
  <si>
    <t>ส่วนต่างเทียบจัดสรรปี 2558 (กรณีการกัน 4 %) เปรียบเทียบ จัดสรรจริงปี 57</t>
  </si>
  <si>
    <t xml:space="preserve">คงเหลือหลังหักเงินเดือนส่วน (60 % + 1%+4%)  -  ปี 2557 </t>
  </si>
  <si>
    <t>คงเหลือหลังหักเงินเดือนส่วน (60 % + 1%+4%)  -ปี 2558+ค่าตอบแทน</t>
  </si>
  <si>
    <t>คงเหลือหลังหักเงินเดือนส่วน (60 % + 1%+4%)  - ปี 2558+ค่าตอบแทน+20%NWC</t>
  </si>
  <si>
    <t>ส่วนต่างเทียบจัดสรรปี 2558 (กรณีการกัน 5 %) เปรียบเทียบ จัดสรรจริงปี 57</t>
  </si>
  <si>
    <t xml:space="preserve">คงเหลือหลังหักเงินเดือนส่วน (60 % + 1%+5%)  -  ปี 2557 </t>
  </si>
  <si>
    <t>คงเหลือหลังหักเงินเดือนส่วน (60 % + 1%+5%)  -ปี 2558+ค่าตอบแทน</t>
  </si>
  <si>
    <t>คงเหลือหลังหักเงินเดือนส่วน (60 % + 1%+5%)  - ปี 2558+ค่าตอบแทน+20%NWC</t>
  </si>
  <si>
    <t>บาท</t>
  </si>
  <si>
    <t>ประชากร UC</t>
  </si>
  <si>
    <t xml:space="preserve">   ข้อมูลประชากร UC </t>
  </si>
  <si>
    <t>ปี 2556</t>
  </si>
  <si>
    <t>ปี 2557</t>
  </si>
  <si>
    <t>ปี 2558</t>
  </si>
  <si>
    <t>จัดสรรจริงงบ UC</t>
  </si>
  <si>
    <t>[11.1]</t>
  </si>
  <si>
    <t>[11.2]</t>
  </si>
  <si>
    <t>PP Non UC</t>
  </si>
  <si>
    <t xml:space="preserve">เงินเดือน </t>
  </si>
  <si>
    <t>ส่วนขาดลดลงจากปี 2557</t>
  </si>
  <si>
    <t xml:space="preserve">1.Hard Ship  </t>
  </si>
  <si>
    <t>[4]=[1] *  3%</t>
  </si>
  <si>
    <t>2.ตัดเงินเดือนเพิ่มขึ้น</t>
  </si>
  <si>
    <t>[5] รวมPP Basic Services</t>
  </si>
  <si>
    <t>[3]=[1.3]+[2]+ Non PP UC</t>
  </si>
  <si>
    <t>ประมาณการค่าใช้จ่าย</t>
  </si>
  <si>
    <t>ประมาณการความต้องการรายรับ UC 
เหมาจ่ายรายหัวขั้นต่ำ</t>
  </si>
  <si>
    <t>ค่าตอบแทนด้านกำลังคน
 ปี 2558</t>
  </si>
  <si>
    <t>ประมาณการ 
OP PP IP ปี 2558</t>
  </si>
  <si>
    <t>ประมาณการ
ความต้องการรายได้ UC
 เหมาจ่ายรายหัวขั้นต่ำ หลังได้รับค่าตอบแทน 
ปี 2558 และ
งบ OP PP IP</t>
  </si>
  <si>
    <t>NWC 2557</t>
  </si>
  <si>
    <t>ค่าใช้จ่ายหมวด Labour Cost 
ไม่รวม พตส.
เงินงบประมาณ</t>
  </si>
  <si>
    <t>ค่าจ้างชั่วคราว 3% (เพิ่ม 3%)</t>
  </si>
  <si>
    <t>ค่าจ้างพนักงานกระทรวงสาธารณสุข 
 (เพิ่ม 10%)</t>
  </si>
  <si>
    <t>2. Material  Cost</t>
  </si>
  <si>
    <t>ค่าใช้จ่ายหมวด Material  Cost</t>
  </si>
  <si>
    <t>3.ค่าใช้จ่ายอื่น ๆ</t>
  </si>
  <si>
    <t>ค่าใช้จ่ายอื่น ๆ</t>
  </si>
  <si>
    <t>หนี้สูญ 
ปี 2557</t>
  </si>
  <si>
    <t>ค่าใช้จ่ายลักษณะอื่น
ปี 2557</t>
  </si>
  <si>
    <t>คืนเงินค่ารักษา พยาบาล อุปกรณ์ และอวัยวะเทียม
 ปี 2557</t>
  </si>
  <si>
    <t>ค่าใช้จ่ายอื่น-โอนไป 
ปี 2557</t>
  </si>
  <si>
    <t>รวมคาดการณ์ค่าใช้จ่าย
 ปี 2558</t>
  </si>
  <si>
    <t>รายได้ NON UC
 ปี 2557</t>
  </si>
  <si>
    <t>รวมรายรับ 
NON UC</t>
  </si>
  <si>
    <t>รายรับกองทุน 
UC อื่นแผนไทย/ฟื้นฟู/central re./คุณภาพ IP 20  /เอดส์/ไตวาย/เบาหวาน (ข้อมูลจาก สปสช.)
ปี 2557</t>
  </si>
  <si>
    <t>รายรับค่าธรรมเนียม UC 
ปี 2557</t>
  </si>
  <si>
    <t>รวมคาดการณ์รายรับ ปี 2558</t>
  </si>
  <si>
    <t>ค่าใช้จ่ายด้านการฝึกอบรม-ในประเทศ</t>
  </si>
  <si>
    <t>ค่าใช้จ่ายตามโครง การ (P&amp;P) บุคคลที่มีปัญหาสถานะและสิทธิ</t>
  </si>
  <si>
    <t>ค่าใช้จ่ายตามโครงการ</t>
  </si>
  <si>
    <t>ค่าซ่อมแซม</t>
  </si>
  <si>
    <t>ค่าจ้างเหมาบำรุงรักษา</t>
  </si>
  <si>
    <t>ค่าจ้างเหมาบริการ</t>
  </si>
  <si>
    <t>ค่าจ้างตรวจทางห้องปฏิบัติการ (Lab)</t>
  </si>
  <si>
    <t>ค่าจ้างตรวจเอ็กซเรย์ (X-Ray)</t>
  </si>
  <si>
    <t>ค่าสาธารณูปโภค</t>
  </si>
  <si>
    <t>ยาใช้ไป</t>
  </si>
  <si>
    <t>เวชภัณฑ์มิใช่ยาใช้ไป/วัสดุทางการแพทย์ใช้ไป</t>
  </si>
  <si>
    <t>วัสดุวิทยาศาสตร์และการแพทย์ใช้ไป</t>
  </si>
  <si>
    <t>วัสดุทันตกรรมใช้ไป</t>
  </si>
  <si>
    <t>วัสดุอื่นใช้ไป</t>
  </si>
  <si>
    <t xml:space="preserve">ค่ารักษาตามจ่าย UC </t>
  </si>
  <si>
    <t xml:space="preserve">ค่ารักษาตามจ่าย NON UC </t>
  </si>
  <si>
    <t>ค่าใช้จ่ายโครงการผลิตแพทย์/บุคลากรทางการแพทย์</t>
  </si>
  <si>
    <t>ค่าใช้จ่ายอุดหนุนให้กับ สสอ.</t>
  </si>
  <si>
    <t>ค่าใช้จ่ายด้านสังคมสงเคราะห์</t>
  </si>
  <si>
    <t xml:space="preserve">รายได้ค่ารักษาบุคคลที่มีปัญหาสถานะและสิทธิ </t>
  </si>
  <si>
    <t>รายได้ค่ารักษาเบิกต้นสังกัด</t>
  </si>
  <si>
    <t>รายได้ค่ารักษา พรบ.</t>
  </si>
  <si>
    <t xml:space="preserve">รายได้ค่ารักษาแรงงานต่างด้าว </t>
  </si>
  <si>
    <t>รายได้ค่ารักษาประกันสังคม</t>
  </si>
  <si>
    <t>รายได้ค่ารักษาชำระเงิน</t>
  </si>
  <si>
    <t xml:space="preserve">รายได้ค่าสิ่งส่งตรวจ </t>
  </si>
  <si>
    <t>รายได้  EMS</t>
  </si>
  <si>
    <t>รายได้จากเงินโครงการผลิตแพทย์</t>
  </si>
  <si>
    <t>รายได้อื่น-เงินนอกงบประมาณรับโอน</t>
  </si>
  <si>
    <t>รายได้อื่น</t>
  </si>
  <si>
    <t>10=[1+…+9]</t>
  </si>
  <si>
    <t xml:space="preserve">ประมาณการความต้องการรายได้ UC  เหมาจ่ายรายหัวขั้นต่ำ ยังไม่รวมรายได้งบประมาณ (ยกเว้น พตส.) Hardship CF และเงิน UC ส่วนกันที่เหลืออยู่หลังได้รับค่าตอบแทน 
ปี 2558 </t>
  </si>
  <si>
    <t>ประมาณการรายได้</t>
  </si>
  <si>
    <t>[11]</t>
  </si>
  <si>
    <t>[12]</t>
  </si>
  <si>
    <t>[13]</t>
  </si>
  <si>
    <t>[14]</t>
  </si>
  <si>
    <t>[15]</t>
  </si>
  <si>
    <t>[16]</t>
  </si>
  <si>
    <t>[22]=[11+12+..+[21]</t>
  </si>
  <si>
    <t>[25]=[22+23+24]</t>
  </si>
  <si>
    <t>[26] = [10 - 24]</t>
  </si>
  <si>
    <t>[27]</t>
  </si>
  <si>
    <t>[28]</t>
  </si>
  <si>
    <t>[29]=[26]-[27]</t>
  </si>
  <si>
    <t>[30]</t>
  </si>
  <si>
    <t>[31]=[30]-[29]</t>
  </si>
  <si>
    <t>[32]</t>
  </si>
  <si>
    <t>ปรับช่วยเหลือโดยพิจาณาจากยอดรายรับ UC ปี 2557 และสถานเงินทุนสำรองคงเหลือ</t>
  </si>
  <si>
    <t>13815</t>
  </si>
  <si>
    <t>ศูนย์การแพทย์ปัญญานันทภิกขุ ชลประทาน มหาวิทยาลัยศรีนครินทรวิโรฒ</t>
  </si>
  <si>
    <t>21428</t>
  </si>
  <si>
    <t>ดร.แคร์ คลินิกเวชกรรม</t>
  </si>
  <si>
    <t>21429</t>
  </si>
  <si>
    <t>มิตรไมตรีคลินิกเวชกรรม(ประชาชื่น)</t>
  </si>
  <si>
    <t>21430</t>
  </si>
  <si>
    <t>มิตรไมตรีคลินิกเวชกรรม(ประชานิเวศน์ 3)</t>
  </si>
  <si>
    <t>22604</t>
  </si>
  <si>
    <t>มิตรไมตรีคลินิกเวชกรรม (พฤกษา3)</t>
  </si>
  <si>
    <t>22868</t>
  </si>
  <si>
    <t>มิตรไมตรีคลินิกเวชกรรม (ธารทอง)</t>
  </si>
  <si>
    <t>22970</t>
  </si>
  <si>
    <t>มิตรไมตรีคลินิกเวชกรรม (เจ้าพระยา)</t>
  </si>
  <si>
    <t>22971</t>
  </si>
  <si>
    <t>มิตรไมตรีคลินิกเวชกรรม (ลานทอง)</t>
  </si>
  <si>
    <t>23763</t>
  </si>
  <si>
    <t>มิตรไมตรีคลินิกเวชกรรม(บางกรวย)</t>
  </si>
  <si>
    <t>23764</t>
  </si>
  <si>
    <t>มิตรไมตรีคลินิกเวชกรรม(ดวงแก้ว)</t>
  </si>
  <si>
    <t>23820</t>
  </si>
  <si>
    <t>มิตรไมตรีคลินิกเวชกรรม(กฤษดานคร)</t>
  </si>
  <si>
    <t>23821</t>
  </si>
  <si>
    <t>มิตรไมตรีคลินิกเวชกรรม(สนามบินน้ำ)</t>
  </si>
  <si>
    <t>23822</t>
  </si>
  <si>
    <t>มิตรไมตรีคลินิกเวชกรรม(ท่าทราย)</t>
  </si>
  <si>
    <t>23836</t>
  </si>
  <si>
    <t>สามัคคีคลินิกเวชกรรม</t>
  </si>
  <si>
    <t>23918</t>
  </si>
  <si>
    <t>มิตรไมตรีคลินิกเวชกรรม(บางใหญ่ซิตี้)</t>
  </si>
  <si>
    <t>23933</t>
  </si>
  <si>
    <t>มิตรไมตรีคลินิกเวชกรรม(พิมลราช)</t>
  </si>
  <si>
    <t>28866</t>
  </si>
  <si>
    <t>ศูนย์บริการสาธารณสุขเทศบาลนครนนทบุรีที่ 6</t>
  </si>
  <si>
    <t>11802</t>
  </si>
  <si>
    <t>ศูนย์แพทย์ปฐมภูมิและแพทย์แผนไทยประยุกต์คณะแพทย์ศาสตร์ มหาวิทยาลัยธรรมศาสตร์</t>
  </si>
  <si>
    <t>13778</t>
  </si>
  <si>
    <t>รพ.ธรรมศาสตร์เฉลิมพระเกียรติ</t>
  </si>
  <si>
    <t>23569</t>
  </si>
  <si>
    <t>สหคลินิกรัตนเวช</t>
  </si>
  <si>
    <t>23947</t>
  </si>
  <si>
    <t>มิตรไมตรีคลินิกเวชกรรม(สาขาอู่ทอง)</t>
  </si>
  <si>
    <t>23948</t>
  </si>
  <si>
    <t>มิตรไมตรีคลินิกเวชกรรม(สาขาคลอง 3)</t>
  </si>
  <si>
    <t>24041</t>
  </si>
  <si>
    <t>รักษ์สุขคลินิกเวชกรรม(สาขาไวท์เฮ้าส์)</t>
  </si>
  <si>
    <t>24042</t>
  </si>
  <si>
    <t>รักษ์สุขคลินิกเวชกรรม(สาขาคลอง 3)</t>
  </si>
  <si>
    <t>24192</t>
  </si>
  <si>
    <t>คลินิกเวชกรรมเยนเนอรัลเมืองเอก</t>
  </si>
  <si>
    <t>24698</t>
  </si>
  <si>
    <t>คาเมราตาคลินิกเวชกรรมสาขาเมืองเอก</t>
  </si>
  <si>
    <t>24707</t>
  </si>
  <si>
    <t>รักษ์สุขคลินิกเวชกรรม (สาขาคลอง 6)</t>
  </si>
  <si>
    <t>24924</t>
  </si>
  <si>
    <t>มิตรไมตรีคลินิกเวชกรรม(เสมาฟ้าคราม)</t>
  </si>
  <si>
    <t>24925</t>
  </si>
  <si>
    <t>มิตรไมตรีคลินิกเวชกรรม(ไทยสมบูรณ์)</t>
  </si>
  <si>
    <t>28012</t>
  </si>
  <si>
    <t>มิตรไมตรีคลินิกเวชกรรม(คลองหนึ่ง)</t>
  </si>
  <si>
    <t>28013</t>
  </si>
  <si>
    <t>รักษ์สุขคลินิกเวชกรรม(สาขาฟ้าคราม)</t>
  </si>
  <si>
    <t>31157</t>
  </si>
  <si>
    <t>มิตรไมตรี คลินิกเวชกรรม(สาขานวนคร)</t>
  </si>
  <si>
    <t>31158</t>
  </si>
  <si>
    <t>มิตรไมตรีคลินิกเวชกรรม(สาขาเทพกุญชร)</t>
  </si>
  <si>
    <t>31160</t>
  </si>
  <si>
    <t>คลองหลวงคลินิกเวชกรรม</t>
  </si>
  <si>
    <t>31161</t>
  </si>
  <si>
    <t>รักษ์สุขคลินิกเวชกรรม(สาขาคลอง 8)</t>
  </si>
  <si>
    <t>33159</t>
  </si>
  <si>
    <t>นพเวชคลินิกเวชกรรม สาขาคลอง 7 ลำลูกกา</t>
  </si>
  <si>
    <t>33160</t>
  </si>
  <si>
    <t>นพเวชคลินิกเวชกรรม สาขาคลอง 4 ลำลูกกา</t>
  </si>
  <si>
    <t>11484</t>
  </si>
  <si>
    <t>รพ.อานันทมหิดล ลพบุรี</t>
  </si>
  <si>
    <t>14928</t>
  </si>
  <si>
    <t>รพ.กองบิน 2</t>
  </si>
  <si>
    <t>1601</t>
  </si>
  <si>
    <t>1602</t>
  </si>
  <si>
    <t>11485</t>
  </si>
  <si>
    <t>รพ.ค่ายอดิศร</t>
  </si>
  <si>
    <t>1901</t>
  </si>
  <si>
    <t>11491</t>
  </si>
  <si>
    <t>รพ.รร.นายร้อยพระจุลจอมเกล้า</t>
  </si>
  <si>
    <t>14904</t>
  </si>
  <si>
    <t>รพ.ศูนย์การแพทย์สมเด็จพระเทพรัตนราชสุดาฯ</t>
  </si>
  <si>
    <t>รวมทดรองจ่ายล่วงหน้า+จ่ายจริง</t>
  </si>
  <si>
    <t>OP</t>
  </si>
  <si>
    <t>IP</t>
  </si>
  <si>
    <t>PP</t>
  </si>
  <si>
    <t>ประมาณการายรับหน่วยบริการ ในสังกัดสำนักงานปลัดกระทรวงสาธารณสุข ปี ๒๕๕๘</t>
  </si>
  <si>
    <t>หัก %</t>
  </si>
  <si>
    <t>รวมทั้งหมด</t>
  </si>
  <si>
    <t>OP 
เหมาจ่ายต่อผู้มีสิทธิ</t>
  </si>
  <si>
    <t xml:space="preserve">IP รวม </t>
  </si>
  <si>
    <t>P&amp;P basic service</t>
  </si>
  <si>
    <t xml:space="preserve">จัดสรรฯตามประมาณการรายรับขั้นต่ำฯ </t>
  </si>
  <si>
    <t>[8]=[6]-[7]</t>
  </si>
  <si>
    <t>ร้อยละของประมาณการ</t>
  </si>
  <si>
    <t>คงเหลือที่ควรจะได้รับให้ครบ100%</t>
  </si>
  <si>
    <t>จัดสรรแล้ว</t>
  </si>
  <si>
    <t>สรุปการจัดสรรงบ สปสช.  ปี2558</t>
  </si>
  <si>
    <t>โรงพยาบาล</t>
  </si>
  <si>
    <t>งวดทดลองจ่าย</t>
  </si>
  <si>
    <t>ได้รับโอนเงินจริง</t>
  </si>
  <si>
    <t>ผลรวมงวดทดลองจ่ายและที่ได้รับโอนเงินจริง</t>
  </si>
  <si>
    <t>ประมาณการจัดสรร ปี 2558</t>
  </si>
  <si>
    <t xml:space="preserve">คิดเป็น % </t>
  </si>
  <si>
    <t>เทียบประมาณการ</t>
  </si>
  <si>
    <t>เงินprepaid57ที่ อย.คิด</t>
  </si>
  <si>
    <t>ส่วนต่างงบที่ได้รับ 58กับ57 (ตาม อย.คิดprepaid)</t>
  </si>
  <si>
    <t>8=6-7</t>
  </si>
  <si>
    <t>เงินเดือน57</t>
  </si>
  <si>
    <t>หักเงินเดือนไม่รวมได้รับเพิ่มจากเขต</t>
  </si>
  <si>
    <t>9=2+3+4</t>
  </si>
  <si>
    <t>เงินเดือน 58- 57 (เงินเดือนที่หักก่อนถูกเติมจากเขต</t>
  </si>
  <si>
    <t>เงินเดือน 58- 57 (เงินเดือนหักถูกเติมจากเขตแล้ว)</t>
  </si>
  <si>
    <t>11=(9)-(10)</t>
  </si>
  <si>
    <t>12=(8)-(10)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</si>
</sst>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87" formatCode="#,##0.00_ ;[Red]\-#,##0.00\ "/>
    <numFmt numFmtId="188" formatCode="#,##0_ ;[Red]\-#,##0\ "/>
    <numFmt numFmtId="189" formatCode="[$-D00041E]0.#"/>
    <numFmt numFmtId="190" formatCode="_(* #,##0.00_);_(* \(#,##0.00\);_(* &quot;-&quot;??_);_(@_)"/>
    <numFmt numFmtId="191" formatCode="0.000"/>
    <numFmt numFmtId="192" formatCode="_-* #,##0_-;\-* #,##0_-;_-* &quot;-&quot;??_-;_-@_-"/>
    <numFmt numFmtId="193" formatCode="_-* #,##0.0000_-;\-* #,##0.0000_-;_-* &quot;-&quot;??_-;_-@_-"/>
    <numFmt numFmtId="194" formatCode="_-* #,##0.00000_-;\-* #,##0.00000_-;_-* &quot;-&quot;??_-;_-@_-"/>
    <numFmt numFmtId="195" formatCode="#,##0.0000_ ;[Red]\-#,##0.0000\ "/>
  </numFmts>
  <fonts count="77">
    <font>
      <sz val="10"/>
      <color theme="1"/>
      <name val="Tahoma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0"/>
      <color indexed="8"/>
      <name val="Tahoma"/>
      <family val="2"/>
    </font>
    <font>
      <b/>
      <sz val="10"/>
      <color indexed="64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2"/>
      <color rgb="FF000000"/>
      <name val="Tahoma"/>
      <family val="2"/>
      <scheme val="minor"/>
    </font>
    <font>
      <sz val="9"/>
      <color theme="1"/>
      <name val="Tahoma"/>
      <family val="2"/>
    </font>
    <font>
      <b/>
      <sz val="14"/>
      <color rgb="FF000000"/>
      <name val="Arial"/>
      <family val="2"/>
    </font>
    <font>
      <b/>
      <sz val="14"/>
      <color rgb="FF000000"/>
      <name val="Tahoma"/>
      <family val="2"/>
      <scheme val="minor"/>
    </font>
    <font>
      <b/>
      <sz val="14"/>
      <name val="Tahoma"/>
      <family val="2"/>
    </font>
    <font>
      <sz val="9"/>
      <name val="Tahoma"/>
      <family val="2"/>
    </font>
    <font>
      <sz val="10"/>
      <color rgb="FF000000"/>
      <name val="Tahoma"/>
      <family val="2"/>
    </font>
    <font>
      <sz val="10"/>
      <color rgb="FFFF0000"/>
      <name val="Tahoma"/>
      <family val="2"/>
      <scheme val="minor"/>
    </font>
    <font>
      <b/>
      <sz val="14"/>
      <color theme="1"/>
      <name val="Tahoma"/>
      <family val="2"/>
    </font>
    <font>
      <sz val="10"/>
      <color theme="1"/>
      <name val="Tahoma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5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6FAE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04">
    <xf numFmtId="0" fontId="0" fillId="0" borderId="0"/>
    <xf numFmtId="0" fontId="7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89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89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189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89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189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89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89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189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89" fontId="10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89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89" fontId="10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89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89" fontId="12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89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89" fontId="12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89" fontId="12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89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89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89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89" fontId="12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89" fontId="12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89" fontId="12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89" fontId="12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89" fontId="12" fillId="2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189" fontId="14" fillId="6" borderId="0" applyNumberFormat="0" applyBorder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189" fontId="16" fillId="23" borderId="4" applyNumberFormat="0" applyAlignment="0" applyProtection="0"/>
    <xf numFmtId="0" fontId="17" fillId="24" borderId="5" applyNumberFormat="0" applyAlignment="0" applyProtection="0"/>
    <xf numFmtId="0" fontId="17" fillId="24" borderId="5" applyNumberFormat="0" applyAlignment="0" applyProtection="0"/>
    <xf numFmtId="189" fontId="18" fillId="24" borderId="5" applyNumberFormat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0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9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189" fontId="26" fillId="7" borderId="0" applyNumberFormat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189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189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189" fontId="32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9" fontId="32" fillId="0" borderId="0" applyNumberFormat="0" applyFill="0" applyBorder="0" applyAlignment="0" applyProtection="0"/>
    <xf numFmtId="0" fontId="33" fillId="10" borderId="4" applyNumberFormat="0" applyAlignment="0" applyProtection="0"/>
    <xf numFmtId="0" fontId="33" fillId="10" borderId="4" applyNumberFormat="0" applyAlignment="0" applyProtection="0"/>
    <xf numFmtId="189" fontId="34" fillId="10" borderId="4" applyNumberFormat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189" fontId="36" fillId="0" borderId="9" applyNumberFormat="0" applyFill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89" fontId="38" fillId="25" borderId="0" applyNumberFormat="0" applyBorder="0" applyAlignment="0" applyProtection="0"/>
    <xf numFmtId="0" fontId="39" fillId="0" borderId="0"/>
    <xf numFmtId="0" fontId="39" fillId="0" borderId="0"/>
    <xf numFmtId="189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6" fillId="0" borderId="0"/>
    <xf numFmtId="0" fontId="7" fillId="0" borderId="0"/>
    <xf numFmtId="0" fontId="40" fillId="0" borderId="0"/>
    <xf numFmtId="189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9" fillId="0" borderId="0" applyFill="0" applyProtection="0"/>
    <xf numFmtId="189" fontId="42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19" fillId="26" borderId="10" applyNumberFormat="0" applyFont="0" applyAlignment="0" applyProtection="0"/>
    <xf numFmtId="0" fontId="19" fillId="26" borderId="10" applyNumberFormat="0" applyFont="0" applyAlignment="0" applyProtection="0"/>
    <xf numFmtId="189" fontId="9" fillId="26" borderId="10" applyNumberFormat="0" applyFont="0" applyAlignment="0" applyProtection="0"/>
    <xf numFmtId="0" fontId="43" fillId="23" borderId="11" applyNumberFormat="0" applyAlignment="0" applyProtection="0"/>
    <xf numFmtId="0" fontId="43" fillId="23" borderId="11" applyNumberFormat="0" applyAlignment="0" applyProtection="0"/>
    <xf numFmtId="189" fontId="44" fillId="23" borderId="11" applyNumberFormat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9" fontId="47" fillId="0" borderId="0" applyNumberFormat="0" applyFill="0" applyBorder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189" fontId="49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9" fontId="51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2" fillId="0" borderId="0"/>
    <xf numFmtId="0" fontId="7" fillId="0" borderId="0"/>
    <xf numFmtId="0" fontId="7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" fillId="0" borderId="0"/>
    <xf numFmtId="0" fontId="21" fillId="0" borderId="0"/>
    <xf numFmtId="0" fontId="66" fillId="0" borderId="0"/>
    <xf numFmtId="0" fontId="73" fillId="0" borderId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0">
    <xf numFmtId="0" fontId="0" fillId="0" borderId="0" xfId="0"/>
    <xf numFmtId="0" fontId="0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187" fontId="0" fillId="0" borderId="2" xfId="0" applyNumberFormat="1" applyFont="1" applyFill="1" applyBorder="1"/>
    <xf numFmtId="0" fontId="0" fillId="0" borderId="0" xfId="0" applyFont="1" applyFill="1"/>
    <xf numFmtId="188" fontId="0" fillId="0" borderId="0" xfId="0" applyNumberFormat="1" applyFont="1"/>
    <xf numFmtId="43" fontId="0" fillId="0" borderId="0" xfId="0" applyNumberFormat="1" applyFont="1"/>
    <xf numFmtId="187" fontId="0" fillId="0" borderId="2" xfId="0" applyNumberFormat="1" applyFont="1" applyFill="1" applyBorder="1" applyAlignment="1"/>
    <xf numFmtId="43" fontId="0" fillId="0" borderId="2" xfId="0" applyNumberFormat="1" applyFont="1" applyFill="1" applyBorder="1" applyAlignment="1"/>
    <xf numFmtId="0" fontId="54" fillId="0" borderId="0" xfId="0" applyFont="1" applyAlignment="1">
      <alignment horizontal="left"/>
    </xf>
    <xf numFmtId="0" fontId="8" fillId="27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88" fontId="8" fillId="3" borderId="2" xfId="0" applyNumberFormat="1" applyFont="1" applyFill="1" applyBorder="1" applyAlignment="1">
      <alignment horizontal="center" vertical="center" wrapText="1"/>
    </xf>
    <xf numFmtId="0" fontId="8" fillId="27" borderId="1" xfId="0" applyFont="1" applyFill="1" applyBorder="1" applyAlignment="1">
      <alignment horizontal="center" vertical="center" wrapText="1"/>
    </xf>
    <xf numFmtId="0" fontId="8" fillId="29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87" fontId="0" fillId="28" borderId="2" xfId="0" applyNumberFormat="1" applyFont="1" applyFill="1" applyBorder="1"/>
    <xf numFmtId="0" fontId="0" fillId="30" borderId="2" xfId="0" applyFill="1" applyBorder="1" applyAlignment="1">
      <alignment horizontal="center" vertical="center" wrapText="1"/>
    </xf>
    <xf numFmtId="0" fontId="8" fillId="27" borderId="18" xfId="0" applyFont="1" applyFill="1" applyBorder="1" applyAlignment="1">
      <alignment horizontal="center" vertical="center" wrapText="1"/>
    </xf>
    <xf numFmtId="0" fontId="0" fillId="30" borderId="3" xfId="0" applyFill="1" applyBorder="1" applyAlignment="1">
      <alignment horizontal="center" vertical="center" wrapText="1"/>
    </xf>
    <xf numFmtId="0" fontId="8" fillId="30" borderId="15" xfId="0" applyFont="1" applyFill="1" applyBorder="1" applyAlignment="1">
      <alignment horizontal="center" vertical="center" wrapText="1"/>
    </xf>
    <xf numFmtId="0" fontId="0" fillId="30" borderId="15" xfId="0" applyFill="1" applyBorder="1" applyAlignment="1">
      <alignment horizontal="center" vertical="center" wrapText="1"/>
    </xf>
    <xf numFmtId="0" fontId="0" fillId="31" borderId="15" xfId="0" applyFill="1" applyBorder="1" applyAlignment="1">
      <alignment horizontal="center" vertical="center" wrapText="1"/>
    </xf>
    <xf numFmtId="0" fontId="56" fillId="0" borderId="0" xfId="0" applyFont="1" applyAlignment="1">
      <alignment horizontal="left" vertical="center"/>
    </xf>
    <xf numFmtId="0" fontId="57" fillId="0" borderId="0" xfId="0" applyFont="1" applyAlignment="1">
      <alignment vertical="center"/>
    </xf>
    <xf numFmtId="188" fontId="57" fillId="0" borderId="0" xfId="0" applyNumberFormat="1" applyFont="1" applyAlignment="1">
      <alignment vertical="center"/>
    </xf>
    <xf numFmtId="0" fontId="58" fillId="27" borderId="1" xfId="0" applyFont="1" applyFill="1" applyBorder="1" applyAlignment="1">
      <alignment horizontal="center" vertical="center" wrapText="1"/>
    </xf>
    <xf numFmtId="0" fontId="58" fillId="27" borderId="0" xfId="0" applyFont="1" applyFill="1" applyBorder="1" applyAlignment="1">
      <alignment horizontal="center" vertical="center" wrapText="1"/>
    </xf>
    <xf numFmtId="0" fontId="58" fillId="3" borderId="17" xfId="0" applyFont="1" applyFill="1" applyBorder="1" applyAlignment="1">
      <alignment horizontal="center" vertical="center" wrapText="1"/>
    </xf>
    <xf numFmtId="0" fontId="58" fillId="3" borderId="1" xfId="0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8" fillId="32" borderId="2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8" fillId="27" borderId="15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 wrapText="1"/>
    </xf>
    <xf numFmtId="0" fontId="57" fillId="0" borderId="2" xfId="0" applyFont="1" applyFill="1" applyBorder="1"/>
    <xf numFmtId="187" fontId="57" fillId="0" borderId="2" xfId="286" applyNumberFormat="1" applyFont="1" applyFill="1" applyBorder="1" applyAlignment="1"/>
    <xf numFmtId="0" fontId="57" fillId="0" borderId="0" xfId="0" applyFont="1" applyFill="1"/>
    <xf numFmtId="43" fontId="57" fillId="0" borderId="0" xfId="286" applyFont="1" applyFill="1"/>
    <xf numFmtId="0" fontId="57" fillId="28" borderId="2" xfId="0" applyFont="1" applyFill="1" applyBorder="1" applyAlignment="1">
      <alignment horizontal="center"/>
    </xf>
    <xf numFmtId="0" fontId="57" fillId="28" borderId="2" xfId="0" quotePrefix="1" applyFont="1" applyFill="1" applyBorder="1" applyAlignment="1">
      <alignment horizontal="center"/>
    </xf>
    <xf numFmtId="0" fontId="57" fillId="0" borderId="16" xfId="0" applyFont="1" applyFill="1" applyBorder="1"/>
    <xf numFmtId="0" fontId="59" fillId="28" borderId="2" xfId="0" applyNumberFormat="1" applyFont="1" applyFill="1" applyBorder="1"/>
    <xf numFmtId="0" fontId="57" fillId="28" borderId="2" xfId="0" applyFont="1" applyFill="1" applyBorder="1"/>
    <xf numFmtId="187" fontId="57" fillId="28" borderId="2" xfId="0" applyNumberFormat="1" applyFont="1" applyFill="1" applyBorder="1"/>
    <xf numFmtId="0" fontId="60" fillId="0" borderId="0" xfId="0" applyFont="1" applyAlignment="1">
      <alignment vertical="center"/>
    </xf>
    <xf numFmtId="188" fontId="8" fillId="32" borderId="2" xfId="0" applyNumberFormat="1" applyFont="1" applyFill="1" applyBorder="1" applyAlignment="1">
      <alignment horizontal="center" vertical="center" wrapText="1"/>
    </xf>
    <xf numFmtId="0" fontId="61" fillId="2" borderId="2" xfId="0" applyFont="1" applyFill="1" applyBorder="1" applyAlignment="1">
      <alignment horizontal="center" vertical="center" wrapText="1"/>
    </xf>
    <xf numFmtId="0" fontId="8" fillId="30" borderId="1" xfId="0" applyFont="1" applyFill="1" applyBorder="1" applyAlignment="1">
      <alignment horizontal="center" vertical="center" wrapText="1"/>
    </xf>
    <xf numFmtId="0" fontId="8" fillId="31" borderId="2" xfId="0" applyFont="1" applyFill="1" applyBorder="1" applyAlignment="1">
      <alignment horizontal="center" vertical="center" wrapText="1"/>
    </xf>
    <xf numFmtId="187" fontId="0" fillId="0" borderId="2" xfId="285" applyNumberFormat="1" applyFont="1" applyFill="1" applyBorder="1" applyAlignment="1"/>
    <xf numFmtId="0" fontId="8" fillId="31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0" borderId="20" xfId="0" applyFont="1" applyFill="1" applyBorder="1" applyAlignment="1">
      <alignment horizontal="center" vertical="center" wrapText="1"/>
    </xf>
    <xf numFmtId="0" fontId="0" fillId="32" borderId="14" xfId="0" applyFill="1" applyBorder="1" applyAlignment="1">
      <alignment horizontal="center" vertical="center" wrapText="1"/>
    </xf>
    <xf numFmtId="0" fontId="8" fillId="32" borderId="14" xfId="0" applyFont="1" applyFill="1" applyBorder="1" applyAlignment="1">
      <alignment horizontal="center" vertical="center" wrapText="1"/>
    </xf>
    <xf numFmtId="0" fontId="8" fillId="32" borderId="19" xfId="0" applyFont="1" applyFill="1" applyBorder="1" applyAlignment="1">
      <alignment horizontal="center" vertical="center" wrapText="1"/>
    </xf>
    <xf numFmtId="0" fontId="0" fillId="32" borderId="21" xfId="0" applyFont="1" applyFill="1" applyBorder="1" applyAlignment="1">
      <alignment horizontal="center" vertical="center" wrapText="1"/>
    </xf>
    <xf numFmtId="0" fontId="0" fillId="32" borderId="15" xfId="0" applyFill="1" applyBorder="1" applyAlignment="1">
      <alignment horizontal="center" vertical="center" wrapText="1"/>
    </xf>
    <xf numFmtId="0" fontId="62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9" borderId="1" xfId="0" applyFont="1" applyFill="1" applyBorder="1" applyAlignment="1">
      <alignment horizontal="center" vertical="center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horizontal="left"/>
    </xf>
    <xf numFmtId="0" fontId="65" fillId="2" borderId="2" xfId="0" applyFont="1" applyFill="1" applyBorder="1" applyAlignment="1">
      <alignment horizontal="center" vertical="center" wrapText="1"/>
    </xf>
    <xf numFmtId="43" fontId="0" fillId="0" borderId="0" xfId="0" applyNumberFormat="1"/>
    <xf numFmtId="0" fontId="8" fillId="32" borderId="2" xfId="0" applyFont="1" applyFill="1" applyBorder="1" applyAlignment="1">
      <alignment horizontal="center" vertical="center" wrapText="1"/>
    </xf>
    <xf numFmtId="0" fontId="8" fillId="3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/>
    </xf>
    <xf numFmtId="43" fontId="0" fillId="0" borderId="2" xfId="286" applyFont="1" applyBorder="1"/>
    <xf numFmtId="187" fontId="0" fillId="0" borderId="2" xfId="0" applyNumberFormat="1" applyBorder="1"/>
    <xf numFmtId="187" fontId="0" fillId="4" borderId="2" xfId="0" applyNumberFormat="1" applyFill="1" applyBorder="1"/>
    <xf numFmtId="0" fontId="0" fillId="0" borderId="2" xfId="0" applyBorder="1"/>
    <xf numFmtId="0" fontId="0" fillId="4" borderId="2" xfId="0" applyFill="1" applyBorder="1"/>
    <xf numFmtId="187" fontId="0" fillId="33" borderId="2" xfId="0" applyNumberFormat="1" applyFill="1" applyBorder="1"/>
    <xf numFmtId="0" fontId="0" fillId="28" borderId="2" xfId="0" applyFill="1" applyBorder="1"/>
    <xf numFmtId="43" fontId="0" fillId="0" borderId="2" xfId="0" applyNumberFormat="1" applyBorder="1"/>
    <xf numFmtId="43" fontId="0" fillId="4" borderId="2" xfId="286" applyFont="1" applyFill="1" applyBorder="1"/>
    <xf numFmtId="43" fontId="0" fillId="28" borderId="2" xfId="286" applyFont="1" applyFill="1" applyBorder="1"/>
    <xf numFmtId="192" fontId="0" fillId="0" borderId="2" xfId="0" applyNumberFormat="1" applyBorder="1"/>
    <xf numFmtId="0" fontId="0" fillId="31" borderId="2" xfId="0" applyFill="1" applyBorder="1" applyAlignment="1">
      <alignment horizontal="center" vertical="center" wrapText="1"/>
    </xf>
    <xf numFmtId="188" fontId="8" fillId="0" borderId="2" xfId="286" applyNumberFormat="1" applyFont="1" applyBorder="1" applyAlignment="1">
      <alignment horizontal="center" vertical="center"/>
    </xf>
    <xf numFmtId="43" fontId="0" fillId="0" borderId="0" xfId="286" applyFont="1"/>
    <xf numFmtId="187" fontId="0" fillId="0" borderId="2" xfId="286" applyNumberFormat="1" applyFont="1" applyBorder="1"/>
    <xf numFmtId="187" fontId="0" fillId="28" borderId="2" xfId="286" applyNumberFormat="1" applyFont="1" applyFill="1" applyBorder="1"/>
    <xf numFmtId="187" fontId="0" fillId="4" borderId="2" xfId="286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3" fontId="0" fillId="0" borderId="2" xfId="0" applyNumberFormat="1" applyFont="1" applyBorder="1"/>
    <xf numFmtId="0" fontId="0" fillId="3" borderId="2" xfId="0" applyFill="1" applyBorder="1" applyAlignment="1">
      <alignment horizontal="center" vertical="center" wrapText="1"/>
    </xf>
    <xf numFmtId="0" fontId="0" fillId="32" borderId="2" xfId="0" applyFill="1" applyBorder="1" applyAlignment="1">
      <alignment horizontal="center" vertical="center" wrapText="1"/>
    </xf>
    <xf numFmtId="0" fontId="0" fillId="32" borderId="2" xfId="0" applyFill="1" applyBorder="1" applyAlignment="1">
      <alignment horizontal="center" vertical="center" wrapText="1"/>
    </xf>
    <xf numFmtId="0" fontId="8" fillId="34" borderId="1" xfId="0" applyFont="1" applyFill="1" applyBorder="1" applyAlignment="1">
      <alignment horizontal="center" vertical="center" wrapText="1"/>
    </xf>
    <xf numFmtId="0" fontId="8" fillId="35" borderId="1" xfId="0" applyFont="1" applyFill="1" applyBorder="1" applyAlignment="1">
      <alignment horizontal="center" vertical="center" wrapText="1"/>
    </xf>
    <xf numFmtId="187" fontId="7" fillId="28" borderId="2" xfId="286" applyNumberFormat="1" applyFont="1" applyFill="1" applyBorder="1"/>
    <xf numFmtId="43" fontId="0" fillId="0" borderId="0" xfId="286" applyFont="1" applyBorder="1" applyAlignment="1">
      <alignment horizontal="center"/>
    </xf>
    <xf numFmtId="43" fontId="8" fillId="35" borderId="2" xfId="286" applyFont="1" applyFill="1" applyBorder="1" applyAlignment="1">
      <alignment horizontal="center" vertical="center" wrapText="1"/>
    </xf>
    <xf numFmtId="187" fontId="0" fillId="35" borderId="2" xfId="286" applyNumberFormat="1" applyFont="1" applyFill="1" applyBorder="1"/>
    <xf numFmtId="187" fontId="8" fillId="36" borderId="2" xfId="286" applyNumberFormat="1" applyFont="1" applyFill="1" applyBorder="1"/>
    <xf numFmtId="187" fontId="0" fillId="36" borderId="2" xfId="286" applyNumberFormat="1" applyFont="1" applyFill="1" applyBorder="1"/>
    <xf numFmtId="187" fontId="0" fillId="27" borderId="2" xfId="286" applyNumberFormat="1" applyFont="1" applyFill="1" applyBorder="1"/>
    <xf numFmtId="187" fontId="0" fillId="0" borderId="0" xfId="286" applyNumberFormat="1" applyFont="1"/>
    <xf numFmtId="187" fontId="0" fillId="0" borderId="0" xfId="286" applyNumberFormat="1" applyFont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32" borderId="2" xfId="0" applyFont="1" applyFill="1" applyBorder="1" applyAlignment="1">
      <alignment horizontal="center" vertical="center"/>
    </xf>
    <xf numFmtId="187" fontId="0" fillId="4" borderId="0" xfId="0" applyNumberFormat="1" applyFill="1"/>
    <xf numFmtId="0" fontId="8" fillId="37" borderId="2" xfId="0" applyFont="1" applyFill="1" applyBorder="1" applyAlignment="1">
      <alignment horizontal="center" vertical="center"/>
    </xf>
    <xf numFmtId="0" fontId="8" fillId="38" borderId="2" xfId="0" applyFont="1" applyFill="1" applyBorder="1" applyAlignment="1">
      <alignment horizontal="center" vertical="center"/>
    </xf>
    <xf numFmtId="0" fontId="8" fillId="30" borderId="2" xfId="0" applyFont="1" applyFill="1" applyBorder="1" applyAlignment="1">
      <alignment horizontal="center" vertical="center"/>
    </xf>
    <xf numFmtId="187" fontId="0" fillId="0" borderId="0" xfId="0" applyNumberFormat="1"/>
    <xf numFmtId="0" fontId="58" fillId="0" borderId="2" xfId="0" applyFont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/>
    <xf numFmtId="0" fontId="0" fillId="4" borderId="2" xfId="0" applyNumberFormat="1" applyFont="1" applyFill="1" applyBorder="1" applyAlignment="1">
      <alignment horizontal="left"/>
    </xf>
    <xf numFmtId="187" fontId="0" fillId="4" borderId="2" xfId="0" applyNumberFormat="1" applyFont="1" applyFill="1" applyBorder="1"/>
    <xf numFmtId="43" fontId="0" fillId="4" borderId="2" xfId="0" applyNumberFormat="1" applyFill="1" applyBorder="1"/>
    <xf numFmtId="0" fontId="0" fillId="4" borderId="0" xfId="0" applyFill="1"/>
    <xf numFmtId="187" fontId="57" fillId="4" borderId="2" xfId="286" applyNumberFormat="1" applyFont="1" applyFill="1" applyBorder="1" applyAlignment="1"/>
    <xf numFmtId="187" fontId="0" fillId="31" borderId="0" xfId="286" applyNumberFormat="1" applyFont="1" applyFill="1"/>
    <xf numFmtId="187" fontId="0" fillId="31" borderId="0" xfId="0" applyNumberFormat="1" applyFill="1"/>
    <xf numFmtId="2" fontId="55" fillId="31" borderId="0" xfId="0" applyNumberFormat="1" applyFont="1" applyFill="1"/>
    <xf numFmtId="43" fontId="55" fillId="31" borderId="0" xfId="286" applyFont="1" applyFill="1"/>
    <xf numFmtId="0" fontId="0" fillId="32" borderId="2" xfId="0" applyFill="1" applyBorder="1" applyAlignment="1">
      <alignment horizontal="center" vertical="center" wrapText="1"/>
    </xf>
    <xf numFmtId="0" fontId="58" fillId="35" borderId="1" xfId="0" applyFont="1" applyFill="1" applyBorder="1" applyAlignment="1">
      <alignment horizontal="center" vertical="center" wrapText="1"/>
    </xf>
    <xf numFmtId="0" fontId="58" fillId="35" borderId="0" xfId="0" applyFont="1" applyFill="1" applyBorder="1" applyAlignment="1">
      <alignment horizontal="center" vertical="center" wrapText="1"/>
    </xf>
    <xf numFmtId="0" fontId="58" fillId="35" borderId="17" xfId="0" applyFont="1" applyFill="1" applyBorder="1" applyAlignment="1">
      <alignment horizontal="center" vertical="center" wrapText="1"/>
    </xf>
    <xf numFmtId="0" fontId="0" fillId="35" borderId="0" xfId="0" applyFill="1"/>
    <xf numFmtId="0" fontId="58" fillId="35" borderId="15" xfId="0" applyFont="1" applyFill="1" applyBorder="1" applyAlignment="1">
      <alignment horizontal="center" vertical="center" wrapText="1"/>
    </xf>
    <xf numFmtId="188" fontId="8" fillId="35" borderId="2" xfId="0" applyNumberFormat="1" applyFont="1" applyFill="1" applyBorder="1" applyAlignment="1">
      <alignment horizontal="center" vertical="center" wrapText="1"/>
    </xf>
    <xf numFmtId="0" fontId="0" fillId="35" borderId="2" xfId="0" applyFill="1" applyBorder="1" applyAlignment="1">
      <alignment horizontal="center" vertical="top" wrapText="1"/>
    </xf>
    <xf numFmtId="0" fontId="58" fillId="35" borderId="2" xfId="0" applyFont="1" applyFill="1" applyBorder="1" applyAlignment="1">
      <alignment horizontal="center" vertical="center" wrapText="1"/>
    </xf>
    <xf numFmtId="0" fontId="0" fillId="35" borderId="2" xfId="0" applyFill="1" applyBorder="1"/>
    <xf numFmtId="0" fontId="0" fillId="35" borderId="2" xfId="0" applyFill="1" applyBorder="1" applyAlignment="1">
      <alignment vertical="top" wrapText="1"/>
    </xf>
    <xf numFmtId="0" fontId="60" fillId="35" borderId="0" xfId="0" applyFont="1" applyFill="1" applyAlignment="1">
      <alignment vertical="center"/>
    </xf>
    <xf numFmtId="0" fontId="57" fillId="35" borderId="0" xfId="0" applyFont="1" applyFill="1" applyAlignment="1">
      <alignment vertical="center"/>
    </xf>
    <xf numFmtId="188" fontId="57" fillId="35" borderId="0" xfId="0" applyNumberFormat="1" applyFont="1" applyFill="1" applyAlignment="1">
      <alignment vertical="center"/>
    </xf>
    <xf numFmtId="0" fontId="0" fillId="35" borderId="2" xfId="0" applyFont="1" applyFill="1" applyBorder="1" applyAlignment="1">
      <alignment horizontal="center"/>
    </xf>
    <xf numFmtId="0" fontId="0" fillId="35" borderId="2" xfId="0" applyFont="1" applyFill="1" applyBorder="1"/>
    <xf numFmtId="0" fontId="0" fillId="35" borderId="2" xfId="0" applyNumberFormat="1" applyFont="1" applyFill="1" applyBorder="1" applyAlignment="1">
      <alignment horizontal="left"/>
    </xf>
    <xf numFmtId="192" fontId="0" fillId="35" borderId="2" xfId="286" applyNumberFormat="1" applyFont="1" applyFill="1" applyBorder="1"/>
    <xf numFmtId="187" fontId="0" fillId="35" borderId="2" xfId="0" applyNumberFormat="1" applyFill="1" applyBorder="1"/>
    <xf numFmtId="43" fontId="0" fillId="35" borderId="2" xfId="286" applyFont="1" applyFill="1" applyBorder="1"/>
    <xf numFmtId="43" fontId="55" fillId="35" borderId="2" xfId="286" applyFont="1" applyFill="1" applyBorder="1"/>
    <xf numFmtId="0" fontId="0" fillId="35" borderId="2" xfId="0" applyFill="1" applyBorder="1" applyAlignment="1">
      <alignment horizontal="center"/>
    </xf>
    <xf numFmtId="0" fontId="0" fillId="0" borderId="2" xfId="0" applyFill="1" applyBorder="1"/>
    <xf numFmtId="0" fontId="0" fillId="32" borderId="2" xfId="0" applyFill="1" applyBorder="1" applyAlignment="1">
      <alignment horizontal="center" vertical="center" wrapText="1"/>
    </xf>
    <xf numFmtId="0" fontId="58" fillId="31" borderId="1" xfId="0" applyFont="1" applyFill="1" applyBorder="1" applyAlignment="1">
      <alignment horizontal="center" vertical="center" wrapText="1"/>
    </xf>
    <xf numFmtId="0" fontId="58" fillId="31" borderId="0" xfId="0" applyFont="1" applyFill="1" applyBorder="1" applyAlignment="1">
      <alignment horizontal="center" vertical="center" wrapText="1"/>
    </xf>
    <xf numFmtId="188" fontId="0" fillId="0" borderId="2" xfId="286" applyNumberFormat="1" applyFont="1" applyBorder="1"/>
    <xf numFmtId="188" fontId="58" fillId="31" borderId="23" xfId="0" applyNumberFormat="1" applyFont="1" applyFill="1" applyBorder="1" applyAlignment="1">
      <alignment horizontal="center" vertical="center" wrapText="1"/>
    </xf>
    <xf numFmtId="188" fontId="0" fillId="0" borderId="2" xfId="0" applyNumberFormat="1" applyFont="1" applyFill="1" applyBorder="1"/>
    <xf numFmtId="188" fontId="57" fillId="28" borderId="2" xfId="0" applyNumberFormat="1" applyFont="1" applyFill="1" applyBorder="1"/>
    <xf numFmtId="188" fontId="0" fillId="4" borderId="2" xfId="0" applyNumberFormat="1" applyFont="1" applyFill="1" applyBorder="1"/>
    <xf numFmtId="188" fontId="0" fillId="4" borderId="2" xfId="0" applyNumberFormat="1" applyFill="1" applyBorder="1"/>
    <xf numFmtId="188" fontId="0" fillId="0" borderId="0" xfId="0" applyNumberFormat="1"/>
    <xf numFmtId="188" fontId="7" fillId="0" borderId="2" xfId="286" applyNumberFormat="1" applyFont="1" applyBorder="1"/>
    <xf numFmtId="43" fontId="57" fillId="28" borderId="2" xfId="286" applyFont="1" applyFill="1" applyBorder="1"/>
    <xf numFmtId="188" fontId="7" fillId="4" borderId="2" xfId="286" applyNumberFormat="1" applyFont="1" applyFill="1" applyBorder="1"/>
    <xf numFmtId="188" fontId="0" fillId="4" borderId="2" xfId="286" applyNumberFormat="1" applyFont="1" applyFill="1" applyBorder="1"/>
    <xf numFmtId="188" fontId="7" fillId="35" borderId="2" xfId="286" applyNumberFormat="1" applyFont="1" applyFill="1" applyBorder="1"/>
    <xf numFmtId="188" fontId="0" fillId="35" borderId="2" xfId="286" applyNumberFormat="1" applyFont="1" applyFill="1" applyBorder="1"/>
    <xf numFmtId="187" fontId="7" fillId="0" borderId="2" xfId="286" applyNumberFormat="1" applyFont="1" applyFill="1" applyBorder="1"/>
    <xf numFmtId="0" fontId="8" fillId="3" borderId="13" xfId="0" applyFont="1" applyFill="1" applyBorder="1" applyAlignment="1">
      <alignment horizontal="center" vertical="center" wrapText="1"/>
    </xf>
    <xf numFmtId="43" fontId="57" fillId="35" borderId="2" xfId="286" applyFont="1" applyFill="1" applyBorder="1"/>
    <xf numFmtId="0" fontId="0" fillId="35" borderId="0" xfId="0" applyFont="1" applyFill="1"/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/>
    <xf numFmtId="43" fontId="0" fillId="3" borderId="0" xfId="0" applyNumberFormat="1" applyFill="1"/>
    <xf numFmtId="0" fontId="0" fillId="3" borderId="0" xfId="0" applyFill="1" applyAlignment="1">
      <alignment horizontal="center"/>
    </xf>
    <xf numFmtId="0" fontId="8" fillId="35" borderId="0" xfId="0" applyFont="1" applyFill="1" applyAlignment="1">
      <alignment horizontal="center" vertical="center" wrapText="1"/>
    </xf>
    <xf numFmtId="0" fontId="8" fillId="27" borderId="18" xfId="0" applyFont="1" applyFill="1" applyBorder="1" applyAlignment="1">
      <alignment horizontal="center" vertical="center" wrapText="1"/>
    </xf>
    <xf numFmtId="0" fontId="8" fillId="27" borderId="15" xfId="0" applyFont="1" applyFill="1" applyBorder="1" applyAlignment="1">
      <alignment horizontal="center" vertical="center" wrapText="1"/>
    </xf>
    <xf numFmtId="0" fontId="8" fillId="27" borderId="1" xfId="0" applyFont="1" applyFill="1" applyBorder="1" applyAlignment="1">
      <alignment horizontal="center" vertical="center" wrapText="1"/>
    </xf>
    <xf numFmtId="1" fontId="8" fillId="27" borderId="15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92" fontId="7" fillId="3" borderId="2" xfId="286" applyNumberFormat="1" applyFont="1" applyFill="1" applyBorder="1" applyAlignment="1">
      <alignment horizontal="center" vertical="top" wrapText="1"/>
    </xf>
    <xf numFmtId="192" fontId="7" fillId="3" borderId="2" xfId="286" applyNumberFormat="1" applyFont="1" applyFill="1" applyBorder="1" applyAlignment="1">
      <alignment vertical="top" wrapText="1"/>
    </xf>
    <xf numFmtId="192" fontId="7" fillId="3" borderId="2" xfId="286" applyNumberFormat="1" applyFont="1" applyFill="1" applyBorder="1" applyAlignment="1">
      <alignment wrapText="1"/>
    </xf>
    <xf numFmtId="192" fontId="7" fillId="3" borderId="2" xfId="286" applyNumberFormat="1" applyFont="1" applyFill="1" applyBorder="1" applyAlignment="1">
      <alignment horizontal="center" vertical="top"/>
    </xf>
    <xf numFmtId="192" fontId="7" fillId="3" borderId="2" xfId="286" applyNumberFormat="1" applyFont="1" applyFill="1" applyBorder="1" applyAlignment="1">
      <alignment vertical="top"/>
    </xf>
    <xf numFmtId="1" fontId="7" fillId="3" borderId="2" xfId="286" applyNumberFormat="1" applyFont="1" applyFill="1" applyBorder="1" applyAlignment="1">
      <alignment horizontal="center" vertical="top"/>
    </xf>
    <xf numFmtId="0" fontId="7" fillId="46" borderId="2" xfId="0" applyFont="1" applyFill="1" applyBorder="1" applyAlignment="1">
      <alignment horizontal="center" vertical="top" wrapText="1"/>
    </xf>
    <xf numFmtId="0" fontId="7" fillId="46" borderId="2" xfId="300" applyFont="1" applyFill="1" applyBorder="1" applyAlignment="1">
      <alignment horizontal="center" vertical="top" wrapText="1"/>
    </xf>
    <xf numFmtId="1" fontId="0" fillId="46" borderId="2" xfId="299" applyNumberFormat="1" applyFont="1" applyFill="1" applyBorder="1" applyAlignment="1">
      <alignment horizontal="center" vertical="top"/>
    </xf>
    <xf numFmtId="0" fontId="0" fillId="46" borderId="2" xfId="0" applyFill="1" applyBorder="1" applyAlignment="1">
      <alignment horizontal="center" vertical="top" wrapText="1"/>
    </xf>
    <xf numFmtId="1" fontId="0" fillId="40" borderId="2" xfId="286" applyNumberFormat="1" applyFont="1" applyFill="1" applyBorder="1" applyAlignment="1">
      <alignment horizontal="center" vertical="top"/>
    </xf>
    <xf numFmtId="1" fontId="0" fillId="31" borderId="2" xfId="286" applyNumberFormat="1" applyFont="1" applyFill="1" applyBorder="1" applyAlignment="1">
      <alignment horizontal="center" vertical="top"/>
    </xf>
    <xf numFmtId="1" fontId="0" fillId="39" borderId="2" xfId="286" applyNumberFormat="1" applyFont="1" applyFill="1" applyBorder="1" applyAlignment="1">
      <alignment horizontal="center" vertical="top"/>
    </xf>
    <xf numFmtId="1" fontId="0" fillId="4" borderId="2" xfId="286" applyNumberFormat="1" applyFont="1" applyFill="1" applyBorder="1" applyAlignment="1">
      <alignment horizontal="center" vertical="top"/>
    </xf>
    <xf numFmtId="1" fontId="0" fillId="44" borderId="2" xfId="0" applyNumberFormat="1" applyFill="1" applyBorder="1" applyAlignment="1">
      <alignment horizontal="center" vertical="top"/>
    </xf>
    <xf numFmtId="1" fontId="0" fillId="39" borderId="2" xfId="0" applyNumberFormat="1" applyFill="1" applyBorder="1" applyAlignment="1">
      <alignment horizontal="center" vertical="top"/>
    </xf>
    <xf numFmtId="192" fontId="66" fillId="35" borderId="2" xfId="286" applyNumberFormat="1" applyFont="1" applyFill="1" applyBorder="1"/>
    <xf numFmtId="192" fontId="66" fillId="35" borderId="2" xfId="286" applyNumberFormat="1" applyFont="1" applyFill="1" applyBorder="1" applyAlignment="1">
      <alignment horizontal="center"/>
    </xf>
    <xf numFmtId="192" fontId="66" fillId="48" borderId="2" xfId="286" applyNumberFormat="1" applyFont="1" applyFill="1" applyBorder="1"/>
    <xf numFmtId="43" fontId="66" fillId="35" borderId="2" xfId="286" applyFont="1" applyFill="1" applyBorder="1"/>
    <xf numFmtId="43" fontId="66" fillId="35" borderId="2" xfId="0" applyNumberFormat="1" applyFont="1" applyFill="1" applyBorder="1"/>
    <xf numFmtId="187" fontId="0" fillId="0" borderId="2" xfId="286" applyNumberFormat="1" applyFont="1" applyFill="1" applyBorder="1"/>
    <xf numFmtId="187" fontId="0" fillId="0" borderId="2" xfId="0" applyNumberFormat="1" applyFont="1" applyFill="1" applyBorder="1" applyAlignment="1">
      <alignment horizontal="right"/>
    </xf>
    <xf numFmtId="187" fontId="57" fillId="0" borderId="2" xfId="286" applyNumberFormat="1" applyFont="1" applyFill="1" applyBorder="1"/>
    <xf numFmtId="187" fontId="67" fillId="0" borderId="2" xfId="286" applyNumberFormat="1" applyFont="1" applyFill="1" applyBorder="1"/>
    <xf numFmtId="187" fontId="8" fillId="0" borderId="2" xfId="297" applyNumberFormat="1" applyFont="1" applyFill="1" applyBorder="1" applyAlignment="1">
      <alignment horizontal="right" vertical="center" wrapText="1"/>
    </xf>
    <xf numFmtId="187" fontId="8" fillId="0" borderId="2" xfId="297" applyNumberFormat="1" applyFont="1" applyFill="1" applyBorder="1" applyAlignment="1">
      <alignment vertical="center"/>
    </xf>
    <xf numFmtId="187" fontId="66" fillId="35" borderId="2" xfId="286" applyNumberFormat="1" applyFont="1" applyFill="1" applyBorder="1"/>
    <xf numFmtId="9" fontId="0" fillId="0" borderId="2" xfId="0" applyNumberFormat="1" applyBorder="1"/>
    <xf numFmtId="43" fontId="0" fillId="0" borderId="2" xfId="286" applyNumberFormat="1" applyFont="1" applyBorder="1"/>
    <xf numFmtId="43" fontId="8" fillId="30" borderId="2" xfId="0" applyNumberFormat="1" applyFont="1" applyFill="1" applyBorder="1" applyAlignment="1">
      <alignment horizontal="center" vertical="center" wrapText="1"/>
    </xf>
    <xf numFmtId="43" fontId="8" fillId="30" borderId="1" xfId="0" applyNumberFormat="1" applyFont="1" applyFill="1" applyBorder="1" applyAlignment="1">
      <alignment horizontal="center" vertical="center" wrapText="1"/>
    </xf>
    <xf numFmtId="43" fontId="0" fillId="28" borderId="2" xfId="286" applyNumberFormat="1" applyFont="1" applyFill="1" applyBorder="1"/>
    <xf numFmtId="43" fontId="0" fillId="28" borderId="2" xfId="0" applyNumberFormat="1" applyFont="1" applyFill="1" applyBorder="1"/>
    <xf numFmtId="43" fontId="0" fillId="4" borderId="2" xfId="0" applyNumberFormat="1" applyFont="1" applyFill="1" applyBorder="1"/>
    <xf numFmtId="43" fontId="0" fillId="4" borderId="2" xfId="286" applyNumberFormat="1" applyFont="1" applyFill="1" applyBorder="1"/>
    <xf numFmtId="193" fontId="0" fillId="0" borderId="0" xfId="0" applyNumberFormat="1" applyFont="1"/>
    <xf numFmtId="193" fontId="8" fillId="30" borderId="13" xfId="0" applyNumberFormat="1" applyFont="1" applyFill="1" applyBorder="1" applyAlignment="1">
      <alignment horizontal="center" vertical="center" wrapText="1"/>
    </xf>
    <xf numFmtId="193" fontId="8" fillId="30" borderId="20" xfId="0" applyNumberFormat="1" applyFont="1" applyFill="1" applyBorder="1" applyAlignment="1">
      <alignment horizontal="center" vertical="center" wrapText="1"/>
    </xf>
    <xf numFmtId="193" fontId="0" fillId="0" borderId="2" xfId="0" applyNumberFormat="1" applyBorder="1"/>
    <xf numFmtId="193" fontId="0" fillId="28" borderId="2" xfId="286" applyNumberFormat="1" applyFont="1" applyFill="1" applyBorder="1"/>
    <xf numFmtId="193" fontId="0" fillId="4" borderId="2" xfId="286" applyNumberFormat="1" applyFont="1" applyFill="1" applyBorder="1"/>
    <xf numFmtId="193" fontId="0" fillId="0" borderId="0" xfId="0" applyNumberFormat="1"/>
    <xf numFmtId="194" fontId="0" fillId="0" borderId="0" xfId="0" applyNumberFormat="1" applyFont="1"/>
    <xf numFmtId="194" fontId="8" fillId="31" borderId="2" xfId="0" applyNumberFormat="1" applyFont="1" applyFill="1" applyBorder="1" applyAlignment="1">
      <alignment horizontal="center" vertical="center" wrapText="1"/>
    </xf>
    <xf numFmtId="194" fontId="0" fillId="0" borderId="0" xfId="0" applyNumberFormat="1"/>
    <xf numFmtId="193" fontId="8" fillId="30" borderId="2" xfId="0" applyNumberFormat="1" applyFont="1" applyFill="1" applyBorder="1" applyAlignment="1">
      <alignment horizontal="center" vertical="center" wrapText="1"/>
    </xf>
    <xf numFmtId="193" fontId="8" fillId="30" borderId="1" xfId="0" applyNumberFormat="1" applyFont="1" applyFill="1" applyBorder="1" applyAlignment="1">
      <alignment horizontal="center" vertical="center" wrapText="1"/>
    </xf>
    <xf numFmtId="195" fontId="0" fillId="0" borderId="2" xfId="0" applyNumberFormat="1" applyBorder="1"/>
    <xf numFmtId="195" fontId="0" fillId="28" borderId="2" xfId="286" applyNumberFormat="1" applyFont="1" applyFill="1" applyBorder="1"/>
    <xf numFmtId="195" fontId="0" fillId="0" borderId="2" xfId="286" applyNumberFormat="1" applyFont="1" applyBorder="1"/>
    <xf numFmtId="195" fontId="0" fillId="4" borderId="2" xfId="286" applyNumberFormat="1" applyFont="1" applyFill="1" applyBorder="1"/>
    <xf numFmtId="0" fontId="8" fillId="49" borderId="0" xfId="0" applyFont="1" applyFill="1" applyAlignment="1">
      <alignment horizontal="center" vertical="center" wrapText="1"/>
    </xf>
    <xf numFmtId="187" fontId="0" fillId="0" borderId="0" xfId="286" applyNumberFormat="1" applyFont="1" applyFill="1"/>
    <xf numFmtId="43" fontId="0" fillId="28" borderId="13" xfId="286" applyFont="1" applyFill="1" applyBorder="1"/>
    <xf numFmtId="43" fontId="0" fillId="4" borderId="13" xfId="286" applyFont="1" applyFill="1" applyBorder="1"/>
    <xf numFmtId="187" fontId="0" fillId="0" borderId="2" xfId="0" applyNumberFormat="1" applyFont="1" applyBorder="1"/>
    <xf numFmtId="0" fontId="8" fillId="37" borderId="2" xfId="0" applyFont="1" applyFill="1" applyBorder="1" applyAlignment="1">
      <alignment horizontal="center" vertical="center" wrapText="1"/>
    </xf>
    <xf numFmtId="0" fontId="8" fillId="37" borderId="0" xfId="0" applyFont="1" applyFill="1" applyAlignment="1">
      <alignment horizontal="center" vertical="center" wrapText="1"/>
    </xf>
    <xf numFmtId="0" fontId="8" fillId="37" borderId="14" xfId="0" applyFont="1" applyFill="1" applyBorder="1" applyAlignment="1">
      <alignment horizontal="center" vertical="center" wrapText="1"/>
    </xf>
    <xf numFmtId="0" fontId="8" fillId="37" borderId="15" xfId="0" applyFont="1" applyFill="1" applyBorder="1" applyAlignment="1">
      <alignment horizontal="center" vertical="center" wrapText="1"/>
    </xf>
    <xf numFmtId="187" fontId="69" fillId="37" borderId="15" xfId="85" applyNumberFormat="1" applyFont="1" applyFill="1" applyBorder="1" applyAlignment="1">
      <alignment horizontal="center" vertical="center" wrapText="1"/>
    </xf>
    <xf numFmtId="43" fontId="8" fillId="31" borderId="1" xfId="286" applyFont="1" applyFill="1" applyBorder="1" applyAlignment="1">
      <alignment horizontal="center" vertical="center" wrapText="1"/>
    </xf>
    <xf numFmtId="0" fontId="72" fillId="0" borderId="0" xfId="0" applyFont="1" applyAlignment="1">
      <alignment horizontal="right"/>
    </xf>
    <xf numFmtId="0" fontId="72" fillId="0" borderId="0" xfId="0" applyFont="1"/>
    <xf numFmtId="43" fontId="72" fillId="0" borderId="0" xfId="0" applyNumberFormat="1" applyFont="1"/>
    <xf numFmtId="9" fontId="72" fillId="0" borderId="0" xfId="0" applyNumberFormat="1" applyFont="1"/>
    <xf numFmtId="9" fontId="55" fillId="37" borderId="15" xfId="0" applyNumberFormat="1" applyFont="1" applyFill="1" applyBorder="1" applyAlignment="1">
      <alignment horizontal="center" vertical="center" wrapText="1"/>
    </xf>
    <xf numFmtId="0" fontId="8" fillId="37" borderId="18" xfId="0" applyFont="1" applyFill="1" applyBorder="1" applyAlignment="1">
      <alignment horizontal="center" vertical="center" wrapText="1"/>
    </xf>
    <xf numFmtId="0" fontId="8" fillId="49" borderId="0" xfId="0" applyFont="1" applyFill="1" applyAlignment="1">
      <alignment horizontal="center" vertical="center" wrapText="1"/>
    </xf>
    <xf numFmtId="0" fontId="8" fillId="30" borderId="2" xfId="0" applyFont="1" applyFill="1" applyBorder="1" applyAlignment="1">
      <alignment horizontal="center" vertical="center" wrapText="1"/>
    </xf>
    <xf numFmtId="0" fontId="8" fillId="27" borderId="18" xfId="0" applyFont="1" applyFill="1" applyBorder="1" applyAlignment="1">
      <alignment horizontal="center" vertical="center" wrapText="1"/>
    </xf>
    <xf numFmtId="0" fontId="8" fillId="27" borderId="15" xfId="0" applyFont="1" applyFill="1" applyBorder="1" applyAlignment="1">
      <alignment horizontal="center" vertical="center" wrapText="1"/>
    </xf>
    <xf numFmtId="193" fontId="0" fillId="4" borderId="2" xfId="0" applyNumberFormat="1" applyFill="1" applyBorder="1"/>
    <xf numFmtId="187" fontId="0" fillId="4" borderId="2" xfId="285" applyNumberFormat="1" applyFont="1" applyFill="1" applyBorder="1" applyAlignment="1"/>
    <xf numFmtId="192" fontId="0" fillId="4" borderId="2" xfId="0" applyNumberFormat="1" applyFill="1" applyBorder="1"/>
    <xf numFmtId="0" fontId="75" fillId="0" borderId="0" xfId="301" applyFont="1"/>
    <xf numFmtId="0" fontId="76" fillId="0" borderId="14" xfId="301" applyFont="1" applyBorder="1" applyAlignment="1">
      <alignment horizontal="center"/>
    </xf>
    <xf numFmtId="0" fontId="76" fillId="0" borderId="18" xfId="301" applyFont="1" applyBorder="1"/>
    <xf numFmtId="0" fontId="8" fillId="3" borderId="2" xfId="301" applyFont="1" applyFill="1" applyBorder="1" applyAlignment="1">
      <alignment horizontal="center" vertical="center" wrapText="1"/>
    </xf>
    <xf numFmtId="4" fontId="8" fillId="34" borderId="2" xfId="301" applyNumberFormat="1" applyFont="1" applyFill="1" applyBorder="1" applyAlignment="1">
      <alignment horizontal="center" vertical="center" wrapText="1"/>
    </xf>
    <xf numFmtId="9" fontId="76" fillId="0" borderId="15" xfId="301" applyNumberFormat="1" applyFont="1" applyBorder="1" applyAlignment="1">
      <alignment horizontal="center"/>
    </xf>
    <xf numFmtId="0" fontId="73" fillId="0" borderId="2" xfId="301" applyBorder="1"/>
    <xf numFmtId="0" fontId="73" fillId="0" borderId="2" xfId="301" applyFont="1" applyFill="1" applyBorder="1"/>
    <xf numFmtId="43" fontId="73" fillId="3" borderId="2" xfId="302" applyFont="1" applyFill="1" applyBorder="1"/>
    <xf numFmtId="4" fontId="73" fillId="34" borderId="2" xfId="301" applyNumberFormat="1" applyFont="1" applyFill="1" applyBorder="1"/>
    <xf numFmtId="43" fontId="73" fillId="39" borderId="2" xfId="302" applyFont="1" applyFill="1" applyBorder="1"/>
    <xf numFmtId="43" fontId="73" fillId="0" borderId="2" xfId="301" applyNumberFormat="1" applyBorder="1"/>
    <xf numFmtId="43" fontId="73" fillId="0" borderId="2" xfId="302" applyFont="1" applyBorder="1"/>
    <xf numFmtId="2" fontId="73" fillId="0" borderId="2" xfId="301" applyNumberFormat="1" applyBorder="1" applyAlignment="1">
      <alignment horizontal="center"/>
    </xf>
    <xf numFmtId="0" fontId="73" fillId="0" borderId="0" xfId="301"/>
    <xf numFmtId="43" fontId="73" fillId="0" borderId="0" xfId="301" applyNumberFormat="1"/>
    <xf numFmtId="0" fontId="73" fillId="0" borderId="2" xfId="301" applyFont="1" applyFill="1" applyBorder="1" applyAlignment="1">
      <alignment vertical="top" wrapText="1"/>
    </xf>
    <xf numFmtId="2" fontId="73" fillId="39" borderId="2" xfId="301" applyNumberFormat="1" applyFont="1" applyFill="1" applyBorder="1" applyAlignment="1">
      <alignment horizontal="center"/>
    </xf>
    <xf numFmtId="2" fontId="73" fillId="0" borderId="2" xfId="301" applyNumberFormat="1" applyFont="1" applyBorder="1" applyAlignment="1">
      <alignment horizontal="center"/>
    </xf>
    <xf numFmtId="2" fontId="73" fillId="39" borderId="2" xfId="301" applyNumberFormat="1" applyFill="1" applyBorder="1" applyAlignment="1">
      <alignment horizontal="center"/>
    </xf>
    <xf numFmtId="43" fontId="73" fillId="50" borderId="2" xfId="302" applyFont="1" applyFill="1" applyBorder="1"/>
    <xf numFmtId="0" fontId="8" fillId="52" borderId="13" xfId="0" applyFont="1" applyFill="1" applyBorder="1" applyAlignment="1">
      <alignment horizontal="center" vertical="center" wrapText="1"/>
    </xf>
    <xf numFmtId="43" fontId="0" fillId="0" borderId="13" xfId="0" applyNumberFormat="1" applyBorder="1"/>
    <xf numFmtId="43" fontId="0" fillId="52" borderId="13" xfId="0" applyNumberFormat="1" applyFill="1" applyBorder="1"/>
    <xf numFmtId="0" fontId="0" fillId="0" borderId="13" xfId="0" applyBorder="1"/>
    <xf numFmtId="0" fontId="8" fillId="0" borderId="2" xfId="0" applyFont="1" applyBorder="1" applyAlignment="1">
      <alignment horizontal="center" vertical="center" wrapText="1"/>
    </xf>
    <xf numFmtId="43" fontId="55" fillId="0" borderId="2" xfId="0" applyNumberFormat="1" applyFont="1" applyBorder="1"/>
    <xf numFmtId="43" fontId="54" fillId="52" borderId="2" xfId="0" applyNumberFormat="1" applyFont="1" applyFill="1" applyBorder="1"/>
    <xf numFmtId="0" fontId="8" fillId="44" borderId="2" xfId="0" applyFont="1" applyFill="1" applyBorder="1" applyAlignment="1">
      <alignment horizontal="center" vertical="center" wrapText="1"/>
    </xf>
    <xf numFmtId="43" fontId="0" fillId="0" borderId="2" xfId="286" applyNumberFormat="1" applyFont="1" applyFill="1" applyBorder="1"/>
    <xf numFmtId="43" fontId="0" fillId="0" borderId="2" xfId="0" applyNumberFormat="1" applyFill="1" applyBorder="1"/>
    <xf numFmtId="193" fontId="0" fillId="0" borderId="2" xfId="0" applyNumberFormat="1" applyFill="1" applyBorder="1"/>
    <xf numFmtId="43" fontId="0" fillId="0" borderId="2" xfId="286" applyFont="1" applyFill="1" applyBorder="1"/>
    <xf numFmtId="195" fontId="0" fillId="0" borderId="2" xfId="286" applyNumberFormat="1" applyFont="1" applyFill="1" applyBorder="1"/>
    <xf numFmtId="43" fontId="72" fillId="28" borderId="2" xfId="286" applyFont="1" applyFill="1" applyBorder="1"/>
    <xf numFmtId="43" fontId="72" fillId="51" borderId="2" xfId="0" applyNumberFormat="1" applyFont="1" applyFill="1" applyBorder="1"/>
    <xf numFmtId="0" fontId="8" fillId="51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8" fillId="32" borderId="2" xfId="0" applyFont="1" applyFill="1" applyBorder="1" applyAlignment="1">
      <alignment horizontal="center" vertical="center" wrapText="1"/>
    </xf>
    <xf numFmtId="0" fontId="0" fillId="32" borderId="2" xfId="0" applyFill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8" fillId="49" borderId="24" xfId="0" applyFont="1" applyFill="1" applyBorder="1" applyAlignment="1">
      <alignment horizontal="center" vertical="center" wrapText="1"/>
    </xf>
    <xf numFmtId="0" fontId="8" fillId="49" borderId="0" xfId="0" applyFont="1" applyFill="1" applyAlignment="1">
      <alignment horizontal="center" vertical="center" wrapText="1"/>
    </xf>
    <xf numFmtId="187" fontId="69" fillId="37" borderId="20" xfId="85" applyNumberFormat="1" applyFont="1" applyFill="1" applyBorder="1" applyAlignment="1">
      <alignment horizontal="center" vertical="center" wrapText="1"/>
    </xf>
    <xf numFmtId="187" fontId="69" fillId="37" borderId="25" xfId="85" applyNumberFormat="1" applyFont="1" applyFill="1" applyBorder="1" applyAlignment="1">
      <alignment horizontal="center" vertical="center" wrapText="1"/>
    </xf>
    <xf numFmtId="187" fontId="69" fillId="37" borderId="19" xfId="85" applyNumberFormat="1" applyFont="1" applyFill="1" applyBorder="1" applyAlignment="1">
      <alignment horizontal="center" vertical="center" wrapText="1"/>
    </xf>
    <xf numFmtId="0" fontId="68" fillId="0" borderId="22" xfId="0" applyFont="1" applyBorder="1" applyAlignment="1">
      <alignment horizontal="center"/>
    </xf>
    <xf numFmtId="0" fontId="8" fillId="30" borderId="1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3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52" borderId="28" xfId="0" applyFont="1" applyFill="1" applyBorder="1" applyAlignment="1">
      <alignment horizontal="center" vertical="center" wrapText="1"/>
    </xf>
    <xf numFmtId="0" fontId="8" fillId="52" borderId="2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3" fillId="0" borderId="2" xfId="301" applyBorder="1" applyAlignment="1">
      <alignment horizontal="center"/>
    </xf>
    <xf numFmtId="0" fontId="74" fillId="0" borderId="22" xfId="301" applyFont="1" applyBorder="1" applyAlignment="1">
      <alignment horizontal="center"/>
    </xf>
    <xf numFmtId="0" fontId="76" fillId="0" borderId="14" xfId="301" applyFont="1" applyBorder="1" applyAlignment="1">
      <alignment horizontal="center" vertical="center"/>
    </xf>
    <xf numFmtId="0" fontId="76" fillId="0" borderId="18" xfId="301" applyFont="1" applyBorder="1" applyAlignment="1">
      <alignment horizontal="center" vertical="center"/>
    </xf>
    <xf numFmtId="0" fontId="76" fillId="0" borderId="15" xfId="301" applyFont="1" applyBorder="1" applyAlignment="1">
      <alignment horizontal="center" vertical="center"/>
    </xf>
    <xf numFmtId="0" fontId="76" fillId="0" borderId="24" xfId="301" applyFont="1" applyBorder="1" applyAlignment="1">
      <alignment horizontal="center" vertical="center"/>
    </xf>
    <xf numFmtId="0" fontId="76" fillId="0" borderId="27" xfId="301" applyFont="1" applyBorder="1" applyAlignment="1">
      <alignment horizontal="center" vertical="center"/>
    </xf>
    <xf numFmtId="0" fontId="8" fillId="3" borderId="20" xfId="301" applyFont="1" applyFill="1" applyBorder="1" applyAlignment="1">
      <alignment horizontal="center" vertical="center" wrapText="1"/>
    </xf>
    <xf numFmtId="0" fontId="8" fillId="3" borderId="26" xfId="301" applyFont="1" applyFill="1" applyBorder="1" applyAlignment="1">
      <alignment horizontal="center" vertical="center" wrapText="1"/>
    </xf>
    <xf numFmtId="0" fontId="8" fillId="3" borderId="19" xfId="301" applyFont="1" applyFill="1" applyBorder="1" applyAlignment="1">
      <alignment horizontal="center" vertical="center" wrapText="1"/>
    </xf>
    <xf numFmtId="0" fontId="8" fillId="3" borderId="27" xfId="301" applyFont="1" applyFill="1" applyBorder="1" applyAlignment="1">
      <alignment horizontal="center" vertical="center" wrapText="1"/>
    </xf>
    <xf numFmtId="0" fontId="8" fillId="3" borderId="22" xfId="301" applyFont="1" applyFill="1" applyBorder="1" applyAlignment="1">
      <alignment horizontal="center" vertical="center" wrapText="1"/>
    </xf>
    <xf numFmtId="0" fontId="8" fillId="3" borderId="21" xfId="301" applyFont="1" applyFill="1" applyBorder="1" applyAlignment="1">
      <alignment horizontal="center" vertical="center" wrapText="1"/>
    </xf>
    <xf numFmtId="4" fontId="8" fillId="34" borderId="20" xfId="301" applyNumberFormat="1" applyFont="1" applyFill="1" applyBorder="1" applyAlignment="1">
      <alignment horizontal="center" vertical="center" wrapText="1"/>
    </xf>
    <xf numFmtId="4" fontId="8" fillId="34" borderId="26" xfId="301" applyNumberFormat="1" applyFont="1" applyFill="1" applyBorder="1" applyAlignment="1">
      <alignment horizontal="center" vertical="center" wrapText="1"/>
    </xf>
    <xf numFmtId="4" fontId="8" fillId="34" borderId="19" xfId="301" applyNumberFormat="1" applyFont="1" applyFill="1" applyBorder="1" applyAlignment="1">
      <alignment horizontal="center" vertical="center" wrapText="1"/>
    </xf>
    <xf numFmtId="4" fontId="8" fillId="34" borderId="27" xfId="301" applyNumberFormat="1" applyFont="1" applyFill="1" applyBorder="1" applyAlignment="1">
      <alignment horizontal="center" vertical="center" wrapText="1"/>
    </xf>
    <xf numFmtId="4" fontId="8" fillId="34" borderId="22" xfId="301" applyNumberFormat="1" applyFont="1" applyFill="1" applyBorder="1" applyAlignment="1">
      <alignment horizontal="center" vertical="center" wrapText="1"/>
    </xf>
    <xf numFmtId="4" fontId="8" fillId="34" borderId="21" xfId="301" applyNumberFormat="1" applyFont="1" applyFill="1" applyBorder="1" applyAlignment="1">
      <alignment horizontal="center" vertical="center" wrapText="1"/>
    </xf>
    <xf numFmtId="0" fontId="8" fillId="50" borderId="14" xfId="301" applyFont="1" applyFill="1" applyBorder="1" applyAlignment="1">
      <alignment horizontal="center" vertical="center" wrapText="1"/>
    </xf>
    <xf numFmtId="0" fontId="8" fillId="50" borderId="18" xfId="301" applyFont="1" applyFill="1" applyBorder="1" applyAlignment="1">
      <alignment horizontal="center" vertical="center" wrapText="1"/>
    </xf>
    <xf numFmtId="0" fontId="8" fillId="50" borderId="15" xfId="301" applyFont="1" applyFill="1" applyBorder="1" applyAlignment="1">
      <alignment horizontal="center" vertical="center" wrapText="1"/>
    </xf>
    <xf numFmtId="0" fontId="76" fillId="0" borderId="13" xfId="301" applyFont="1" applyBorder="1" applyAlignment="1">
      <alignment horizontal="center"/>
    </xf>
    <xf numFmtId="0" fontId="76" fillId="0" borderId="3" xfId="301" applyFont="1" applyBorder="1" applyAlignment="1">
      <alignment horizontal="center"/>
    </xf>
    <xf numFmtId="9" fontId="76" fillId="0" borderId="14" xfId="301" applyNumberFormat="1" applyFont="1" applyBorder="1" applyAlignment="1">
      <alignment horizontal="center" vertical="center"/>
    </xf>
    <xf numFmtId="0" fontId="8" fillId="30" borderId="13" xfId="0" applyFont="1" applyFill="1" applyBorder="1" applyAlignment="1">
      <alignment horizontal="center" vertical="center"/>
    </xf>
    <xf numFmtId="0" fontId="8" fillId="30" borderId="16" xfId="0" applyFont="1" applyFill="1" applyBorder="1" applyAlignment="1">
      <alignment horizontal="center" vertical="center"/>
    </xf>
    <xf numFmtId="0" fontId="8" fillId="30" borderId="3" xfId="0" applyFont="1" applyFill="1" applyBorder="1" applyAlignment="1">
      <alignment horizontal="center" vertical="center"/>
    </xf>
    <xf numFmtId="0" fontId="8" fillId="37" borderId="13" xfId="0" applyFont="1" applyFill="1" applyBorder="1" applyAlignment="1">
      <alignment horizontal="center" vertical="center"/>
    </xf>
    <xf numFmtId="0" fontId="8" fillId="37" borderId="16" xfId="0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vertical="center"/>
    </xf>
    <xf numFmtId="0" fontId="8" fillId="37" borderId="13" xfId="0" applyFont="1" applyFill="1" applyBorder="1" applyAlignment="1">
      <alignment horizontal="center" vertical="center" wrapText="1"/>
    </xf>
    <xf numFmtId="0" fontId="8" fillId="37" borderId="16" xfId="0" applyFont="1" applyFill="1" applyBorder="1" applyAlignment="1">
      <alignment horizontal="center" vertical="center" wrapText="1"/>
    </xf>
    <xf numFmtId="0" fontId="8" fillId="37" borderId="3" xfId="0" applyFont="1" applyFill="1" applyBorder="1" applyAlignment="1">
      <alignment horizontal="center" vertical="center" wrapText="1"/>
    </xf>
    <xf numFmtId="0" fontId="8" fillId="30" borderId="13" xfId="0" applyFont="1" applyFill="1" applyBorder="1" applyAlignment="1">
      <alignment horizontal="center" vertical="top" wrapText="1"/>
    </xf>
    <xf numFmtId="0" fontId="8" fillId="30" borderId="16" xfId="0" applyFont="1" applyFill="1" applyBorder="1" applyAlignment="1">
      <alignment horizontal="center" vertical="top" wrapText="1"/>
    </xf>
    <xf numFmtId="0" fontId="8" fillId="30" borderId="3" xfId="0" applyFont="1" applyFill="1" applyBorder="1" applyAlignment="1">
      <alignment horizontal="center" vertical="top" wrapText="1"/>
    </xf>
    <xf numFmtId="0" fontId="8" fillId="30" borderId="16" xfId="0" applyFont="1" applyFill="1" applyBorder="1" applyAlignment="1">
      <alignment horizontal="center" vertical="center" wrapText="1"/>
    </xf>
    <xf numFmtId="0" fontId="8" fillId="30" borderId="3" xfId="0" applyFont="1" applyFill="1" applyBorder="1" applyAlignment="1">
      <alignment horizontal="center" vertical="center" wrapText="1"/>
    </xf>
    <xf numFmtId="0" fontId="8" fillId="35" borderId="13" xfId="0" applyFont="1" applyFill="1" applyBorder="1" applyAlignment="1">
      <alignment horizontal="center" vertical="center" wrapText="1"/>
    </xf>
    <xf numFmtId="0" fontId="8" fillId="35" borderId="16" xfId="0" applyFont="1" applyFill="1" applyBorder="1" applyAlignment="1">
      <alignment horizontal="center" vertical="center" wrapText="1"/>
    </xf>
    <xf numFmtId="0" fontId="8" fillId="35" borderId="3" xfId="0" applyFont="1" applyFill="1" applyBorder="1" applyAlignment="1">
      <alignment horizontal="center" vertical="center" wrapText="1"/>
    </xf>
    <xf numFmtId="43" fontId="8" fillId="35" borderId="13" xfId="286" applyFont="1" applyFill="1" applyBorder="1" applyAlignment="1">
      <alignment horizontal="center" vertical="center" wrapText="1"/>
    </xf>
    <xf numFmtId="43" fontId="8" fillId="35" borderId="3" xfId="286" applyFont="1" applyFill="1" applyBorder="1" applyAlignment="1">
      <alignment horizontal="center" vertical="center" wrapText="1"/>
    </xf>
    <xf numFmtId="43" fontId="0" fillId="0" borderId="22" xfId="286" applyFont="1" applyBorder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88" fontId="8" fillId="0" borderId="1" xfId="286" applyNumberFormat="1" applyFont="1" applyFill="1" applyBorder="1" applyAlignment="1">
      <alignment horizontal="center" vertical="center" wrapText="1"/>
    </xf>
    <xf numFmtId="188" fontId="8" fillId="0" borderId="15" xfId="286" applyNumberFormat="1" applyFont="1" applyFill="1" applyBorder="1" applyAlignment="1">
      <alignment horizontal="center" vertical="center" wrapText="1"/>
    </xf>
    <xf numFmtId="188" fontId="8" fillId="0" borderId="2" xfId="286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8" fillId="38" borderId="13" xfId="0" applyFont="1" applyFill="1" applyBorder="1" applyAlignment="1">
      <alignment horizontal="center" vertical="center"/>
    </xf>
    <xf numFmtId="0" fontId="8" fillId="38" borderId="16" xfId="0" applyFont="1" applyFill="1" applyBorder="1" applyAlignment="1">
      <alignment horizontal="center" vertical="center"/>
    </xf>
    <xf numFmtId="0" fontId="8" fillId="38" borderId="3" xfId="0" applyFont="1" applyFill="1" applyBorder="1" applyAlignment="1">
      <alignment horizontal="center" vertical="center"/>
    </xf>
    <xf numFmtId="0" fontId="8" fillId="38" borderId="13" xfId="0" applyFont="1" applyFill="1" applyBorder="1" applyAlignment="1">
      <alignment horizontal="center" vertical="top" wrapText="1"/>
    </xf>
    <xf numFmtId="0" fontId="8" fillId="38" borderId="16" xfId="0" applyFont="1" applyFill="1" applyBorder="1" applyAlignment="1">
      <alignment horizontal="center" vertical="top" wrapText="1"/>
    </xf>
    <xf numFmtId="0" fontId="8" fillId="38" borderId="3" xfId="0" applyFont="1" applyFill="1" applyBorder="1" applyAlignment="1">
      <alignment horizontal="center" vertical="top" wrapText="1"/>
    </xf>
    <xf numFmtId="188" fontId="57" fillId="0" borderId="2" xfId="0" applyNumberFormat="1" applyFont="1" applyBorder="1" applyAlignment="1">
      <alignment horizontal="center" vertical="center"/>
    </xf>
    <xf numFmtId="0" fontId="7" fillId="42" borderId="2" xfId="0" applyFont="1" applyFill="1" applyBorder="1" applyAlignment="1">
      <alignment horizontal="center" vertical="top" wrapText="1"/>
    </xf>
    <xf numFmtId="0" fontId="7" fillId="39" borderId="14" xfId="0" applyFont="1" applyFill="1" applyBorder="1" applyAlignment="1">
      <alignment horizontal="center" vertical="top"/>
    </xf>
    <xf numFmtId="0" fontId="7" fillId="39" borderId="18" xfId="0" applyFont="1" applyFill="1" applyBorder="1" applyAlignment="1">
      <alignment horizontal="center" vertical="top"/>
    </xf>
    <xf numFmtId="0" fontId="7" fillId="39" borderId="15" xfId="0" applyFont="1" applyFill="1" applyBorder="1" applyAlignment="1">
      <alignment horizontal="center" vertical="top"/>
    </xf>
    <xf numFmtId="192" fontId="7" fillId="40" borderId="2" xfId="286" applyNumberFormat="1" applyFont="1" applyFill="1" applyBorder="1" applyAlignment="1">
      <alignment horizontal="center" vertical="top" wrapText="1"/>
    </xf>
    <xf numFmtId="192" fontId="7" fillId="43" borderId="2" xfId="286" applyNumberFormat="1" applyFont="1" applyFill="1" applyBorder="1" applyAlignment="1">
      <alignment horizontal="center" vertical="top" wrapText="1"/>
    </xf>
    <xf numFmtId="192" fontId="7" fillId="47" borderId="2" xfId="286" applyNumberFormat="1" applyFont="1" applyFill="1" applyBorder="1" applyAlignment="1">
      <alignment horizontal="center" vertical="top" wrapText="1"/>
    </xf>
    <xf numFmtId="192" fontId="7" fillId="41" borderId="2" xfId="286" applyNumberFormat="1" applyFont="1" applyFill="1" applyBorder="1" applyAlignment="1">
      <alignment horizontal="center" vertical="top" wrapText="1"/>
    </xf>
    <xf numFmtId="192" fontId="7" fillId="41" borderId="14" xfId="286" applyNumberFormat="1" applyFont="1" applyFill="1" applyBorder="1" applyAlignment="1">
      <alignment horizontal="center" vertical="top" wrapText="1"/>
    </xf>
    <xf numFmtId="192" fontId="7" fillId="41" borderId="18" xfId="286" applyNumberFormat="1" applyFont="1" applyFill="1" applyBorder="1" applyAlignment="1">
      <alignment horizontal="center" vertical="top" wrapText="1"/>
    </xf>
    <xf numFmtId="192" fontId="7" fillId="41" borderId="15" xfId="286" applyNumberFormat="1" applyFont="1" applyFill="1" applyBorder="1" applyAlignment="1">
      <alignment horizontal="center" vertical="top" wrapText="1"/>
    </xf>
    <xf numFmtId="192" fontId="0" fillId="41" borderId="2" xfId="286" applyNumberFormat="1" applyFont="1" applyFill="1" applyBorder="1" applyAlignment="1">
      <alignment horizontal="center" vertical="top" wrapText="1"/>
    </xf>
    <xf numFmtId="192" fontId="7" fillId="4" borderId="2" xfId="286" applyNumberFormat="1" applyFont="1" applyFill="1" applyBorder="1" applyAlignment="1">
      <alignment horizontal="center" vertical="top" wrapText="1"/>
    </xf>
    <xf numFmtId="0" fontId="8" fillId="27" borderId="14" xfId="0" applyFont="1" applyFill="1" applyBorder="1" applyAlignment="1">
      <alignment horizontal="center" vertical="center" wrapText="1"/>
    </xf>
    <xf numFmtId="0" fontId="8" fillId="27" borderId="18" xfId="0" applyFont="1" applyFill="1" applyBorder="1" applyAlignment="1">
      <alignment horizontal="center" vertical="center" wrapText="1"/>
    </xf>
    <xf numFmtId="0" fontId="8" fillId="27" borderId="15" xfId="0" applyFont="1" applyFill="1" applyBorder="1" applyAlignment="1">
      <alignment horizontal="center" vertical="center" wrapText="1"/>
    </xf>
    <xf numFmtId="192" fontId="7" fillId="45" borderId="2" xfId="286" applyNumberFormat="1" applyFont="1" applyFill="1" applyBorder="1" applyAlignment="1">
      <alignment horizontal="center" vertical="top" wrapText="1"/>
    </xf>
    <xf numFmtId="0" fontId="66" fillId="3" borderId="13" xfId="0" applyFont="1" applyFill="1" applyBorder="1" applyAlignment="1">
      <alignment horizontal="center"/>
    </xf>
    <xf numFmtId="0" fontId="66" fillId="3" borderId="16" xfId="0" applyFont="1" applyFill="1" applyBorder="1" applyAlignment="1">
      <alignment horizontal="center"/>
    </xf>
    <xf numFmtId="0" fontId="66" fillId="3" borderId="3" xfId="0" applyFont="1" applyFill="1" applyBorder="1" applyAlignment="1">
      <alignment horizontal="center"/>
    </xf>
    <xf numFmtId="192" fontId="7" fillId="3" borderId="2" xfId="286" applyNumberFormat="1" applyFont="1" applyFill="1" applyBorder="1" applyAlignment="1">
      <alignment horizontal="center" vertical="top" wrapText="1"/>
    </xf>
    <xf numFmtId="0" fontId="7" fillId="46" borderId="2" xfId="0" applyFont="1" applyFill="1" applyBorder="1" applyAlignment="1">
      <alignment horizontal="center" vertical="top" wrapText="1"/>
    </xf>
    <xf numFmtId="192" fontId="66" fillId="3" borderId="13" xfId="286" applyNumberFormat="1" applyFont="1" applyFill="1" applyBorder="1" applyAlignment="1">
      <alignment horizontal="center" vertical="top"/>
    </xf>
    <xf numFmtId="192" fontId="66" fillId="3" borderId="16" xfId="286" applyNumberFormat="1" applyFont="1" applyFill="1" applyBorder="1" applyAlignment="1">
      <alignment horizontal="center" vertical="top"/>
    </xf>
    <xf numFmtId="192" fontId="66" fillId="3" borderId="3" xfId="286" applyNumberFormat="1" applyFont="1" applyFill="1" applyBorder="1" applyAlignment="1">
      <alignment horizontal="center" vertical="top"/>
    </xf>
    <xf numFmtId="192" fontId="7" fillId="45" borderId="2" xfId="286" applyNumberFormat="1" applyFont="1" applyFill="1" applyBorder="1" applyAlignment="1">
      <alignment horizontal="center" vertical="top"/>
    </xf>
    <xf numFmtId="0" fontId="66" fillId="3" borderId="2" xfId="0" applyFont="1" applyFill="1" applyBorder="1" applyAlignment="1">
      <alignment horizontal="center"/>
    </xf>
    <xf numFmtId="192" fontId="7" fillId="3" borderId="2" xfId="286" applyNumberFormat="1" applyFont="1" applyFill="1" applyBorder="1" applyAlignment="1">
      <alignment horizontal="center" vertical="top"/>
    </xf>
    <xf numFmtId="0" fontId="0" fillId="35" borderId="2" xfId="0" applyFill="1" applyBorder="1" applyAlignment="1">
      <alignment horizontal="center"/>
    </xf>
  </cellXfs>
  <cellStyles count="304">
    <cellStyle name="20% - Accent1 2" xfId="2"/>
    <cellStyle name="20% - Accent1 3" xfId="3"/>
    <cellStyle name="20% - Accent1 4" xfId="4"/>
    <cellStyle name="20% - Accent2 2" xfId="5"/>
    <cellStyle name="20% - Accent2 3" xfId="6"/>
    <cellStyle name="20% - Accent2 4" xfId="7"/>
    <cellStyle name="20% - Accent3 2" xfId="8"/>
    <cellStyle name="20% - Accent3 3" xfId="9"/>
    <cellStyle name="20% - Accent3 4" xfId="10"/>
    <cellStyle name="20% - Accent4 2" xfId="11"/>
    <cellStyle name="20% - Accent4 3" xfId="12"/>
    <cellStyle name="20% - Accent4 4" xfId="13"/>
    <cellStyle name="20% - Accent5 2" xfId="14"/>
    <cellStyle name="20% - Accent5 3" xfId="15"/>
    <cellStyle name="20% - Accent5 4" xfId="16"/>
    <cellStyle name="20% - Accent6 2" xfId="17"/>
    <cellStyle name="20% - Accent6 3" xfId="18"/>
    <cellStyle name="20% - Accent6 4" xfId="19"/>
    <cellStyle name="40% - Accent1 2" xfId="20"/>
    <cellStyle name="40% - Accent1 3" xfId="21"/>
    <cellStyle name="40% - Accent1 4" xfId="22"/>
    <cellStyle name="40% - Accent2 2" xfId="23"/>
    <cellStyle name="40% - Accent2 3" xfId="24"/>
    <cellStyle name="40% - Accent2 4" xfId="25"/>
    <cellStyle name="40% - Accent3 2" xfId="26"/>
    <cellStyle name="40% - Accent3 3" xfId="27"/>
    <cellStyle name="40% - Accent3 4" xfId="28"/>
    <cellStyle name="40% - Accent4 2" xfId="29"/>
    <cellStyle name="40% - Accent4 3" xfId="30"/>
    <cellStyle name="40% - Accent4 4" xfId="31"/>
    <cellStyle name="40% - Accent5 2" xfId="32"/>
    <cellStyle name="40% - Accent5 3" xfId="33"/>
    <cellStyle name="40% - Accent5 4" xfId="34"/>
    <cellStyle name="40% - Accent6 2" xfId="35"/>
    <cellStyle name="40% - Accent6 3" xfId="36"/>
    <cellStyle name="40% - Accent6 4" xfId="37"/>
    <cellStyle name="60% - Accent1 2" xfId="38"/>
    <cellStyle name="60% - Accent1 3" xfId="39"/>
    <cellStyle name="60% - Accent1 4" xfId="40"/>
    <cellStyle name="60% - Accent2 2" xfId="41"/>
    <cellStyle name="60% - Accent2 3" xfId="42"/>
    <cellStyle name="60% - Accent2 4" xfId="43"/>
    <cellStyle name="60% - Accent3 2" xfId="44"/>
    <cellStyle name="60% - Accent3 3" xfId="45"/>
    <cellStyle name="60% - Accent3 4" xfId="46"/>
    <cellStyle name="60% - Accent4 2" xfId="47"/>
    <cellStyle name="60% - Accent4 3" xfId="48"/>
    <cellStyle name="60% - Accent4 4" xfId="49"/>
    <cellStyle name="60% - Accent5 2" xfId="50"/>
    <cellStyle name="60% - Accent5 3" xfId="51"/>
    <cellStyle name="60% - Accent5 4" xfId="52"/>
    <cellStyle name="60% - Accent6 2" xfId="53"/>
    <cellStyle name="60% - Accent6 3" xfId="54"/>
    <cellStyle name="60% - Accent6 4" xfId="55"/>
    <cellStyle name="Accent1 2" xfId="56"/>
    <cellStyle name="Accent1 3" xfId="57"/>
    <cellStyle name="Accent1 4" xfId="58"/>
    <cellStyle name="Accent2 2" xfId="59"/>
    <cellStyle name="Accent2 3" xfId="60"/>
    <cellStyle name="Accent2 4" xfId="61"/>
    <cellStyle name="Accent3 2" xfId="62"/>
    <cellStyle name="Accent3 3" xfId="63"/>
    <cellStyle name="Accent3 4" xfId="64"/>
    <cellStyle name="Accent4 2" xfId="65"/>
    <cellStyle name="Accent4 3" xfId="66"/>
    <cellStyle name="Accent4 4" xfId="67"/>
    <cellStyle name="Accent5 2" xfId="68"/>
    <cellStyle name="Accent5 3" xfId="69"/>
    <cellStyle name="Accent5 4" xfId="70"/>
    <cellStyle name="Accent6 2" xfId="71"/>
    <cellStyle name="Accent6 3" xfId="72"/>
    <cellStyle name="Accent6 4" xfId="73"/>
    <cellStyle name="Bad 2" xfId="74"/>
    <cellStyle name="Bad 3" xfId="75"/>
    <cellStyle name="Bad 4" xfId="76"/>
    <cellStyle name="Calculation 2" xfId="77"/>
    <cellStyle name="Calculation 3" xfId="78"/>
    <cellStyle name="Calculation 4" xfId="79"/>
    <cellStyle name="Check Cell 2" xfId="80"/>
    <cellStyle name="Check Cell 3" xfId="81"/>
    <cellStyle name="Check Cell 4" xfId="82"/>
    <cellStyle name="Comma" xfId="286" builtinId="3"/>
    <cellStyle name="Comma 10" xfId="83"/>
    <cellStyle name="Comma 11" xfId="84"/>
    <cellStyle name="Comma 12" xfId="85"/>
    <cellStyle name="Comma 12 2" xfId="303"/>
    <cellStyle name="Comma 13" xfId="86"/>
    <cellStyle name="Comma 14" xfId="87"/>
    <cellStyle name="Comma 15" xfId="88"/>
    <cellStyle name="Comma 16" xfId="89"/>
    <cellStyle name="Comma 17" xfId="90"/>
    <cellStyle name="Comma 18" xfId="91"/>
    <cellStyle name="Comma 18 2" xfId="92"/>
    <cellStyle name="Comma 19" xfId="93"/>
    <cellStyle name="Comma 2" xfId="94"/>
    <cellStyle name="Comma 2 10" xfId="95"/>
    <cellStyle name="Comma 2 11" xfId="96"/>
    <cellStyle name="Comma 2 12" xfId="97"/>
    <cellStyle name="Comma 2 13" xfId="98"/>
    <cellStyle name="Comma 2 14" xfId="99"/>
    <cellStyle name="Comma 2 15" xfId="100"/>
    <cellStyle name="Comma 2 16" xfId="101"/>
    <cellStyle name="Comma 2 16 2" xfId="297"/>
    <cellStyle name="Comma 2 2" xfId="102"/>
    <cellStyle name="Comma 2 3" xfId="103"/>
    <cellStyle name="Comma 2 3 2" xfId="290"/>
    <cellStyle name="Comma 2 4" xfId="104"/>
    <cellStyle name="Comma 2 5" xfId="105"/>
    <cellStyle name="Comma 2 6" xfId="106"/>
    <cellStyle name="Comma 2 7" xfId="107"/>
    <cellStyle name="Comma 2 8" xfId="108"/>
    <cellStyle name="Comma 2 9" xfId="109"/>
    <cellStyle name="Comma 20" xfId="110"/>
    <cellStyle name="Comma 21" xfId="111"/>
    <cellStyle name="Comma 22" xfId="112"/>
    <cellStyle name="Comma 23" xfId="113"/>
    <cellStyle name="Comma 24" xfId="285"/>
    <cellStyle name="Comma 25" xfId="294"/>
    <cellStyle name="Comma 26" xfId="296"/>
    <cellStyle name="Comma 27" xfId="302"/>
    <cellStyle name="Comma 3" xfId="114"/>
    <cellStyle name="Comma 3 2" xfId="287"/>
    <cellStyle name="Comma 4" xfId="115"/>
    <cellStyle name="Comma 4 2" xfId="116"/>
    <cellStyle name="Comma 4 2 2" xfId="292"/>
    <cellStyle name="Comma 4 3" xfId="117"/>
    <cellStyle name="Comma 5" xfId="118"/>
    <cellStyle name="Comma 6" xfId="119"/>
    <cellStyle name="Comma 6 2" xfId="120"/>
    <cellStyle name="Comma 7" xfId="121"/>
    <cellStyle name="Comma 8" xfId="122"/>
    <cellStyle name="Comma 8 2" xfId="123"/>
    <cellStyle name="Comma 9" xfId="124"/>
    <cellStyle name="Comma 9 2" xfId="125"/>
    <cellStyle name="Explanatory Text 2" xfId="126"/>
    <cellStyle name="Explanatory Text 3" xfId="127"/>
    <cellStyle name="Explanatory Text 4" xfId="128"/>
    <cellStyle name="Good 2" xfId="129"/>
    <cellStyle name="Good 3" xfId="130"/>
    <cellStyle name="Good 4" xfId="131"/>
    <cellStyle name="Heading 1 2" xfId="132"/>
    <cellStyle name="Heading 1 3" xfId="133"/>
    <cellStyle name="Heading 1 4" xfId="134"/>
    <cellStyle name="Heading 2 2" xfId="135"/>
    <cellStyle name="Heading 2 3" xfId="136"/>
    <cellStyle name="Heading 2 4" xfId="137"/>
    <cellStyle name="Heading 3 2" xfId="138"/>
    <cellStyle name="Heading 3 3" xfId="139"/>
    <cellStyle name="Heading 3 4" xfId="140"/>
    <cellStyle name="Heading 4 2" xfId="141"/>
    <cellStyle name="Heading 4 3" xfId="142"/>
    <cellStyle name="Heading 4 4" xfId="143"/>
    <cellStyle name="Input 2" xfId="144"/>
    <cellStyle name="Input 3" xfId="145"/>
    <cellStyle name="Input 4" xfId="146"/>
    <cellStyle name="Linked Cell 2" xfId="147"/>
    <cellStyle name="Linked Cell 3" xfId="148"/>
    <cellStyle name="Linked Cell 4" xfId="149"/>
    <cellStyle name="Neutral 2" xfId="150"/>
    <cellStyle name="Neutral 3" xfId="151"/>
    <cellStyle name="Neutral 4" xfId="152"/>
    <cellStyle name="Normal" xfId="0" builtinId="0"/>
    <cellStyle name="Normal 10" xfId="153"/>
    <cellStyle name="Normal 11" xfId="154"/>
    <cellStyle name="Normal 11 2" xfId="155"/>
    <cellStyle name="Normal 12" xfId="156"/>
    <cellStyle name="Normal 12 2" xfId="157"/>
    <cellStyle name="Normal 12 3" xfId="158"/>
    <cellStyle name="Normal 12 4" xfId="291"/>
    <cellStyle name="Normal 13" xfId="159"/>
    <cellStyle name="Normal 14" xfId="160"/>
    <cellStyle name="Normal 15" xfId="161"/>
    <cellStyle name="Normal 16" xfId="162"/>
    <cellStyle name="Normal 17" xfId="163"/>
    <cellStyle name="Normal 17 2" xfId="164"/>
    <cellStyle name="Normal 18" xfId="165"/>
    <cellStyle name="Normal 19" xfId="166"/>
    <cellStyle name="Normal 2" xfId="167"/>
    <cellStyle name="Normal 2 10" xfId="168"/>
    <cellStyle name="Normal 2 11" xfId="169"/>
    <cellStyle name="Normal 2 12" xfId="170"/>
    <cellStyle name="Normal 2 13" xfId="171"/>
    <cellStyle name="Normal 2 14" xfId="172"/>
    <cellStyle name="Normal 2 15" xfId="173"/>
    <cellStyle name="Normal 2 16" xfId="174"/>
    <cellStyle name="Normal 2 2" xfId="175"/>
    <cellStyle name="Normal 2 2 2" xfId="176"/>
    <cellStyle name="Normal 2 2 3" xfId="177"/>
    <cellStyle name="Normal 2 2 4" xfId="178"/>
    <cellStyle name="Normal 2 2 5" xfId="179"/>
    <cellStyle name="Normal 2 2 6" xfId="180"/>
    <cellStyle name="Normal 2 2 7" xfId="181"/>
    <cellStyle name="Normal 2 2 8" xfId="182"/>
    <cellStyle name="Normal 2 2 9" xfId="183"/>
    <cellStyle name="Normal 2 3" xfId="184"/>
    <cellStyle name="Normal 2 4" xfId="185"/>
    <cellStyle name="Normal 2 4 2" xfId="186"/>
    <cellStyle name="Normal 2 4 2 2" xfId="187"/>
    <cellStyle name="Normal 2 4 3" xfId="188"/>
    <cellStyle name="Normal 2 4 4" xfId="289"/>
    <cellStyle name="Normal 2 5" xfId="189"/>
    <cellStyle name="Normal 2 6" xfId="190"/>
    <cellStyle name="Normal 2 7" xfId="191"/>
    <cellStyle name="Normal 2 8" xfId="192"/>
    <cellStyle name="Normal 2 9" xfId="193"/>
    <cellStyle name="Normal 20" xfId="194"/>
    <cellStyle name="Normal 21" xfId="195"/>
    <cellStyle name="Normal 22" xfId="196"/>
    <cellStyle name="Normal 23" xfId="293"/>
    <cellStyle name="Normal 24" xfId="295"/>
    <cellStyle name="Normal 25" xfId="301"/>
    <cellStyle name="Normal 3" xfId="197"/>
    <cellStyle name="Normal 3 2" xfId="198"/>
    <cellStyle name="Normal 3 3" xfId="199"/>
    <cellStyle name="Normal 3 4" xfId="288"/>
    <cellStyle name="Normal 3 5" xfId="200"/>
    <cellStyle name="Normal 30" xfId="1"/>
    <cellStyle name="Normal 4" xfId="201"/>
    <cellStyle name="Normal 4 2" xfId="202"/>
    <cellStyle name="Normal 5" xfId="203"/>
    <cellStyle name="Normal 5 2" xfId="204"/>
    <cellStyle name="Normal 6" xfId="205"/>
    <cellStyle name="Normal 7" xfId="206"/>
    <cellStyle name="Normal 7 2" xfId="207"/>
    <cellStyle name="Normal 8" xfId="208"/>
    <cellStyle name="Normal 9" xfId="209"/>
    <cellStyle name="Normal_Sheet1" xfId="299"/>
    <cellStyle name="Normal_Sheet1_1" xfId="300"/>
    <cellStyle name="Note 2" xfId="210"/>
    <cellStyle name="Note 3" xfId="211"/>
    <cellStyle name="Note 4" xfId="212"/>
    <cellStyle name="Output 2" xfId="213"/>
    <cellStyle name="Output 3" xfId="214"/>
    <cellStyle name="Output 4" xfId="215"/>
    <cellStyle name="Percent 2" xfId="216"/>
    <cellStyle name="Percent 3" xfId="217"/>
    <cellStyle name="Percent 4" xfId="218"/>
    <cellStyle name="Percent 5" xfId="219"/>
    <cellStyle name="Percent 6" xfId="220"/>
    <cellStyle name="Percent 6 2" xfId="221"/>
    <cellStyle name="Percent 7" xfId="222"/>
    <cellStyle name="Title 2" xfId="223"/>
    <cellStyle name="Title 3" xfId="224"/>
    <cellStyle name="Title 4" xfId="225"/>
    <cellStyle name="Total 2" xfId="226"/>
    <cellStyle name="Total 3" xfId="227"/>
    <cellStyle name="Total 4" xfId="228"/>
    <cellStyle name="Warning Text 2" xfId="229"/>
    <cellStyle name="Warning Text 3" xfId="230"/>
    <cellStyle name="Warning Text 4" xfId="231"/>
    <cellStyle name="เครื่องหมายจุลภาค 2" xfId="232"/>
    <cellStyle name="เครื่องหมายจุลภาค 2 2" xfId="233"/>
    <cellStyle name="เครื่องหมายจุลภาค 2 3" xfId="234"/>
    <cellStyle name="เครื่องหมายจุลภาค 2 4" xfId="235"/>
    <cellStyle name="เครื่องหมายจุลภาค 2 5" xfId="236"/>
    <cellStyle name="เครื่องหมายจุลภาค 2 6" xfId="237"/>
    <cellStyle name="เครื่องหมายจุลภาค 2 7" xfId="238"/>
    <cellStyle name="เครื่องหมายจุลภาค 2 8" xfId="239"/>
    <cellStyle name="เครื่องหมายจุลภาค 2 9" xfId="240"/>
    <cellStyle name="เครื่องหมายจุลภาค 3" xfId="241"/>
    <cellStyle name="เครื่องหมายจุลภาค 3 2" xfId="242"/>
    <cellStyle name="เครื่องหมายจุลภาค 3 3" xfId="243"/>
    <cellStyle name="เครื่องหมายจุลภาค 3 4" xfId="244"/>
    <cellStyle name="เครื่องหมายจุลภาค 3 5" xfId="245"/>
    <cellStyle name="เครื่องหมายจุลภาค 3 6" xfId="246"/>
    <cellStyle name="เครื่องหมายจุลภาค 3 7" xfId="247"/>
    <cellStyle name="เครื่องหมายจุลภาค 3 8" xfId="248"/>
    <cellStyle name="เครื่องหมายจุลภาค 3 9" xfId="249"/>
    <cellStyle name="เครื่องหมายจุลภาค 4" xfId="250"/>
    <cellStyle name="เครื่องหมายจุลภาค 5" xfId="251"/>
    <cellStyle name="เครื่องหมายจุลภาค 6" xfId="252"/>
    <cellStyle name="เครื่องหมายจุลภาค 7" xfId="253"/>
    <cellStyle name="ปกติ 10" xfId="254"/>
    <cellStyle name="ปกติ 11" xfId="255"/>
    <cellStyle name="ปกติ 15" xfId="298"/>
    <cellStyle name="ปกติ 2" xfId="256"/>
    <cellStyle name="ปกติ 2 2" xfId="257"/>
    <cellStyle name="ปกติ 2 2 2" xfId="258"/>
    <cellStyle name="ปกติ 2 3" xfId="259"/>
    <cellStyle name="ปกติ 2 4" xfId="260"/>
    <cellStyle name="ปกติ 2 5" xfId="261"/>
    <cellStyle name="ปกติ 2 6" xfId="262"/>
    <cellStyle name="ปกติ 2 7" xfId="263"/>
    <cellStyle name="ปกติ 2 8" xfId="264"/>
    <cellStyle name="ปกติ 2 9" xfId="265"/>
    <cellStyle name="ปกติ 3" xfId="266"/>
    <cellStyle name="ปกติ 3 10" xfId="267"/>
    <cellStyle name="ปกติ 3 11" xfId="268"/>
    <cellStyle name="ปกติ 3 12" xfId="269"/>
    <cellStyle name="ปกติ 3 2" xfId="270"/>
    <cellStyle name="ปกติ 3 3" xfId="271"/>
    <cellStyle name="ปกติ 3 4" xfId="272"/>
    <cellStyle name="ปกติ 3 5" xfId="273"/>
    <cellStyle name="ปกติ 3 6" xfId="274"/>
    <cellStyle name="ปกติ 3 7" xfId="275"/>
    <cellStyle name="ปกติ 3 8" xfId="276"/>
    <cellStyle name="ปกติ 3 9" xfId="277"/>
    <cellStyle name="ปกติ 4" xfId="278"/>
    <cellStyle name="ปกติ 5" xfId="279"/>
    <cellStyle name="ปกติ 6" xfId="280"/>
    <cellStyle name="ปกติ 7" xfId="281"/>
    <cellStyle name="ปกติ 8" xfId="282"/>
    <cellStyle name="ปกติ 9" xfId="283"/>
    <cellStyle name="ลักษณะ 1" xfId="284"/>
  </cellStyles>
  <dxfs count="0"/>
  <tableStyles count="0" defaultTableStyle="TableStyleMedium9" defaultPivotStyle="PivotStyleLight16"/>
  <colors>
    <mruColors>
      <color rgb="FFA6FAE0"/>
      <color rgb="FF66FFFF"/>
      <color rgb="FFCCFFFF"/>
      <color rgb="FFFFCCFF"/>
      <color rgb="FF00FF00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19;&#3632;&#3594;&#3640;&#3617;%20CFO_11%2002%202558/EAOC%202558/MOCevalfor25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c eval"/>
      <sheetName val="ภาพรวม"/>
      <sheetName val="CostRatio"/>
      <sheetName val="Risk Score"/>
      <sheetName val="mocexport"/>
      <sheetName val="mean&amp;SD"/>
      <sheetName val="เงินโอนสปสช57"/>
      <sheetName val="งบUC58"/>
    </sheetNames>
    <sheetDataSet>
      <sheetData sheetId="0" refreshError="1">
        <row r="2">
          <cell r="C2">
            <v>10674</v>
          </cell>
          <cell r="D2" t="str">
            <v>เชียงรายประชานุเคราะห์,รพศ.</v>
          </cell>
          <cell r="E2" t="str">
            <v xml:space="preserve">รพศ.=/&lt;800Beds </v>
          </cell>
          <cell r="F2">
            <v>1937027519.7099998</v>
          </cell>
          <cell r="G2">
            <v>1102178566.5599999</v>
          </cell>
          <cell r="H2">
            <v>0.56900511497379835</v>
          </cell>
          <cell r="I2">
            <v>1601919804.6200001</v>
          </cell>
          <cell r="J2">
            <v>911500562.60660779</v>
          </cell>
          <cell r="K2">
            <v>816077</v>
          </cell>
          <cell r="L2">
            <v>809142469.22349942</v>
          </cell>
          <cell r="M2">
            <v>991.50260235676217</v>
          </cell>
          <cell r="N2">
            <v>925.92198703460622</v>
          </cell>
          <cell r="O2">
            <v>121371.36390000001</v>
          </cell>
          <cell r="P2">
            <v>1218863693.5565007</v>
          </cell>
          <cell r="Q2">
            <v>10042.432204689929</v>
          </cell>
          <cell r="R2">
            <v>12076.814903924082</v>
          </cell>
          <cell r="S2">
            <v>9.5363108179732564E-2</v>
          </cell>
          <cell r="T2">
            <v>1601919804.6200001</v>
          </cell>
          <cell r="U2">
            <v>911500562.60660779</v>
          </cell>
        </row>
        <row r="3">
          <cell r="C3">
            <v>11189</v>
          </cell>
          <cell r="D3" t="str">
            <v>เทิง,รพช.</v>
          </cell>
          <cell r="E3" t="str">
            <v>รพช.90BedsPOP60000-80000</v>
          </cell>
          <cell r="F3">
            <v>128382219.62</v>
          </cell>
          <cell r="G3">
            <v>110499826.19000001</v>
          </cell>
          <cell r="H3">
            <v>0.86070973470523959</v>
          </cell>
          <cell r="I3">
            <v>92384205.789999992</v>
          </cell>
          <cell r="J3">
            <v>79515985.256465152</v>
          </cell>
          <cell r="K3">
            <v>167815</v>
          </cell>
          <cell r="L3">
            <v>99459084.736339882</v>
          </cell>
          <cell r="M3">
            <v>592.6710051922646</v>
          </cell>
          <cell r="N3">
            <v>654.42035225485768</v>
          </cell>
          <cell r="O3">
            <v>3545.4815999999996</v>
          </cell>
          <cell r="P3">
            <v>47450400.81366013</v>
          </cell>
          <cell r="Q3">
            <v>13383.344258128469</v>
          </cell>
          <cell r="R3">
            <v>13252.048233435693</v>
          </cell>
          <cell r="S3">
            <v>6.736773327164966E-2</v>
          </cell>
          <cell r="T3">
            <v>92384205.789999992</v>
          </cell>
          <cell r="U3">
            <v>79515985.256465152</v>
          </cell>
        </row>
        <row r="4">
          <cell r="C4">
            <v>11190</v>
          </cell>
          <cell r="D4" t="str">
            <v>พาน,รพช.</v>
          </cell>
          <cell r="E4" t="str">
            <v>รพช.120BedsPOP&lt;100000</v>
          </cell>
          <cell r="F4">
            <v>170264958.31999999</v>
          </cell>
          <cell r="G4">
            <v>130749812.11</v>
          </cell>
          <cell r="H4">
            <v>0.76791967883529921</v>
          </cell>
          <cell r="I4">
            <v>154708912.09999999</v>
          </cell>
          <cell r="J4">
            <v>118804018.09279053</v>
          </cell>
          <cell r="K4">
            <v>300776</v>
          </cell>
          <cell r="L4">
            <v>150411552.01874891</v>
          </cell>
          <cell r="M4">
            <v>500.07830418234471</v>
          </cell>
          <cell r="N4">
            <v>614.13597666079704</v>
          </cell>
          <cell r="O4">
            <v>5930.6351999999997</v>
          </cell>
          <cell r="P4">
            <v>82645707.661251098</v>
          </cell>
          <cell r="Q4">
            <v>13935.388853668002</v>
          </cell>
          <cell r="R4">
            <v>13494.284311153207</v>
          </cell>
          <cell r="S4">
            <v>0.1359742254507437</v>
          </cell>
          <cell r="T4">
            <v>154708912.09999999</v>
          </cell>
          <cell r="U4">
            <v>118804018.09279053</v>
          </cell>
        </row>
        <row r="5">
          <cell r="C5">
            <v>11191</v>
          </cell>
          <cell r="D5" t="str">
            <v>ป่าแดด,รพช.</v>
          </cell>
          <cell r="E5" t="str">
            <v>รพช.30BedsPOP20000-40000</v>
          </cell>
          <cell r="F5">
            <v>46615839.950000003</v>
          </cell>
          <cell r="G5">
            <v>38102360.420000002</v>
          </cell>
          <cell r="H5">
            <v>0.81736938475995435</v>
          </cell>
          <cell r="I5">
            <v>42326570.289999992</v>
          </cell>
          <cell r="J5">
            <v>34596442.716936253</v>
          </cell>
          <cell r="K5">
            <v>71479</v>
          </cell>
          <cell r="L5">
            <v>50296655.807395615</v>
          </cell>
          <cell r="M5">
            <v>703.65639988521968</v>
          </cell>
          <cell r="N5">
            <v>639.72346893498218</v>
          </cell>
          <cell r="O5">
            <v>1704.3445999999999</v>
          </cell>
          <cell r="P5">
            <v>22700875.902604394</v>
          </cell>
          <cell r="Q5">
            <v>13319.416685219876</v>
          </cell>
          <cell r="R5">
            <v>14702.838036570827</v>
          </cell>
          <cell r="S5">
            <v>-3.030287750660049E-2</v>
          </cell>
          <cell r="T5">
            <v>41043953.415227607</v>
          </cell>
          <cell r="U5">
            <v>33548070.951120816</v>
          </cell>
        </row>
        <row r="6">
          <cell r="C6">
            <v>11192</v>
          </cell>
          <cell r="D6" t="str">
            <v>แม่จัน,รพช.</v>
          </cell>
          <cell r="E6" t="str">
            <v>รพช.120BedsPOP100000-140000</v>
          </cell>
          <cell r="F6">
            <v>215525186.41999999</v>
          </cell>
          <cell r="G6">
            <v>165103223.88</v>
          </cell>
          <cell r="H6">
            <v>0.76605071835204774</v>
          </cell>
          <cell r="I6">
            <v>162210305.48999998</v>
          </cell>
          <cell r="J6">
            <v>124261321.04471959</v>
          </cell>
          <cell r="K6">
            <v>238416</v>
          </cell>
          <cell r="L6">
            <v>164550981.36038962</v>
          </cell>
          <cell r="M6">
            <v>690.18430541737814</v>
          </cell>
          <cell r="N6">
            <v>655.19943342363933</v>
          </cell>
          <cell r="O6">
            <v>6969.0243000000009</v>
          </cell>
          <cell r="P6">
            <v>75936668.809610367</v>
          </cell>
          <cell r="Q6">
            <v>10896.312818081342</v>
          </cell>
          <cell r="R6">
            <v>15308.08780801228</v>
          </cell>
          <cell r="S6">
            <v>9.3164093265761666E-2</v>
          </cell>
          <cell r="T6">
            <v>162210305.48999998</v>
          </cell>
          <cell r="U6">
            <v>124261321.04471959</v>
          </cell>
        </row>
        <row r="7">
          <cell r="C7">
            <v>11193</v>
          </cell>
          <cell r="D7" t="str">
            <v>เชียงแสน,รพช.</v>
          </cell>
          <cell r="E7" t="str">
            <v>รพช.60BedsPOP40000-60000</v>
          </cell>
          <cell r="F7">
            <v>91539284.890000001</v>
          </cell>
          <cell r="G7">
            <v>68105365.890000001</v>
          </cell>
          <cell r="H7">
            <v>0.7440015068048671</v>
          </cell>
          <cell r="I7">
            <v>70167860.679999992</v>
          </cell>
          <cell r="J7">
            <v>52204994.075193979</v>
          </cell>
          <cell r="K7">
            <v>131495</v>
          </cell>
          <cell r="L7">
            <v>78200005.674408898</v>
          </cell>
          <cell r="M7">
            <v>594.69946138186924</v>
          </cell>
          <cell r="N7">
            <v>606.27024231824566</v>
          </cell>
          <cell r="O7">
            <v>2642.1899999999996</v>
          </cell>
          <cell r="P7">
            <v>27724870.575591099</v>
          </cell>
          <cell r="Q7">
            <v>10493.140378092075</v>
          </cell>
          <cell r="R7">
            <v>14041.46808412123</v>
          </cell>
          <cell r="S7">
            <v>0.10287343451885289</v>
          </cell>
          <cell r="T7">
            <v>70167860.679999992</v>
          </cell>
          <cell r="U7">
            <v>52204994.075193979</v>
          </cell>
        </row>
        <row r="8">
          <cell r="C8">
            <v>11194</v>
          </cell>
          <cell r="D8" t="str">
            <v>แม่สาย,รพช.</v>
          </cell>
          <cell r="E8" t="str">
            <v>รพช.90BedsPOP80000-100000</v>
          </cell>
          <cell r="F8">
            <v>143423906.88000003</v>
          </cell>
          <cell r="G8">
            <v>79661795.050000012</v>
          </cell>
          <cell r="H8">
            <v>0.55542898518760531</v>
          </cell>
          <cell r="I8">
            <v>124329663.97999997</v>
          </cell>
          <cell r="J8">
            <v>69056299.093127355</v>
          </cell>
          <cell r="K8">
            <v>197423</v>
          </cell>
          <cell r="L8">
            <v>122076768.50848421</v>
          </cell>
          <cell r="M8">
            <v>618.35129903042809</v>
          </cell>
          <cell r="N8">
            <v>678.61680281825818</v>
          </cell>
          <cell r="O8">
            <v>6273.5108999999993</v>
          </cell>
          <cell r="P8">
            <v>58576790.321515813</v>
          </cell>
          <cell r="Q8">
            <v>9337.162436669365</v>
          </cell>
          <cell r="R8">
            <v>12849.659147215845</v>
          </cell>
          <cell r="S8">
            <v>0.18783733447545625</v>
          </cell>
          <cell r="T8">
            <v>124329663.97999997</v>
          </cell>
          <cell r="U8">
            <v>69056299.093127355</v>
          </cell>
        </row>
        <row r="9">
          <cell r="C9">
            <v>11195</v>
          </cell>
          <cell r="D9" t="str">
            <v>แม่สรวย,รพช.</v>
          </cell>
          <cell r="E9" t="str">
            <v>รพช.60BedsPOP60000-80000</v>
          </cell>
          <cell r="F9">
            <v>104975910.24000002</v>
          </cell>
          <cell r="G9">
            <v>92573021.900000021</v>
          </cell>
          <cell r="H9">
            <v>0.88185014722288158</v>
          </cell>
          <cell r="I9">
            <v>63789499.869999982</v>
          </cell>
          <cell r="J9">
            <v>56252779.851633467</v>
          </cell>
          <cell r="K9">
            <v>157490</v>
          </cell>
          <cell r="L9">
            <v>69839652.390258923</v>
          </cell>
          <cell r="M9">
            <v>443.4545202251503</v>
          </cell>
          <cell r="N9">
            <v>593.80677855876331</v>
          </cell>
          <cell r="O9">
            <v>2315.027</v>
          </cell>
          <cell r="P9">
            <v>34889353.029741064</v>
          </cell>
          <cell r="Q9">
            <v>15070.819057290071</v>
          </cell>
          <cell r="R9">
            <v>13228.8478475954</v>
          </cell>
          <cell r="S9">
            <v>0.18538096493359099</v>
          </cell>
          <cell r="T9">
            <v>63789499.869999982</v>
          </cell>
          <cell r="U9">
            <v>56252779.851633467</v>
          </cell>
        </row>
        <row r="10">
          <cell r="C10">
            <v>11196</v>
          </cell>
          <cell r="D10" t="str">
            <v>เวียงป่าเป้า,รพช.</v>
          </cell>
          <cell r="E10" t="str">
            <v>รพช.60BedsPOP40000-60000</v>
          </cell>
          <cell r="F10">
            <v>106091409.15000002</v>
          </cell>
          <cell r="G10">
            <v>87340855.000000015</v>
          </cell>
          <cell r="H10">
            <v>0.82326039120199579</v>
          </cell>
          <cell r="I10">
            <v>77489493.679999977</v>
          </cell>
          <cell r="J10">
            <v>63794030.881041363</v>
          </cell>
          <cell r="K10">
            <v>158604</v>
          </cell>
          <cell r="L10">
            <v>88246448.28821443</v>
          </cell>
          <cell r="M10">
            <v>556.39484684001934</v>
          </cell>
          <cell r="N10">
            <v>606.27024231824566</v>
          </cell>
          <cell r="O10">
            <v>3654.6209999999992</v>
          </cell>
          <cell r="P10">
            <v>36147317.27178555</v>
          </cell>
          <cell r="Q10">
            <v>9890.8525047564599</v>
          </cell>
          <cell r="R10">
            <v>14041.46808412123</v>
          </cell>
          <cell r="S10">
            <v>0.18553473302944742</v>
          </cell>
          <cell r="T10">
            <v>77489493.679999977</v>
          </cell>
          <cell r="U10">
            <v>63794030.881041363</v>
          </cell>
        </row>
        <row r="11">
          <cell r="C11">
            <v>11197</v>
          </cell>
          <cell r="D11" t="str">
            <v>พญาเม็งราย,รพช.</v>
          </cell>
          <cell r="E11" t="str">
            <v>รพช.30BedsPOP20000-40000</v>
          </cell>
          <cell r="F11">
            <v>70301420.350000009</v>
          </cell>
          <cell r="G11">
            <v>61829821.630000003</v>
          </cell>
          <cell r="H11">
            <v>0.8794960517465561</v>
          </cell>
          <cell r="I11">
            <v>52570281.579999998</v>
          </cell>
          <cell r="J11">
            <v>46235355.088814706</v>
          </cell>
          <cell r="K11">
            <v>127996</v>
          </cell>
          <cell r="L11">
            <v>63611515.008391</v>
          </cell>
          <cell r="M11">
            <v>496.98049164341853</v>
          </cell>
          <cell r="N11">
            <v>639.72346893498218</v>
          </cell>
          <cell r="O11">
            <v>2022.2262000000001</v>
          </cell>
          <cell r="P11">
            <v>32253002.821608994</v>
          </cell>
          <cell r="Q11">
            <v>15949.255736875031</v>
          </cell>
          <cell r="R11">
            <v>14702.838036570827</v>
          </cell>
          <cell r="S11">
            <v>0.16429427642500727</v>
          </cell>
          <cell r="T11">
            <v>52570281.579999998</v>
          </cell>
          <cell r="U11">
            <v>46235355.088814706</v>
          </cell>
        </row>
        <row r="12">
          <cell r="C12">
            <v>11198</v>
          </cell>
          <cell r="D12" t="str">
            <v>เวียงแก่น,รพช.</v>
          </cell>
          <cell r="E12" t="str">
            <v>รพช.30BedsPOP20000-40000</v>
          </cell>
          <cell r="F12">
            <v>60417013.440000005</v>
          </cell>
          <cell r="G12">
            <v>54137230.980000004</v>
          </cell>
          <cell r="H12">
            <v>0.89605936966353961</v>
          </cell>
          <cell r="I12">
            <v>49411318.82</v>
          </cell>
          <cell r="J12">
            <v>44275475.196093395</v>
          </cell>
          <cell r="K12">
            <v>87504</v>
          </cell>
          <cell r="L12">
            <v>55365996.995451443</v>
          </cell>
          <cell r="M12">
            <v>632.72532679022038</v>
          </cell>
          <cell r="N12">
            <v>639.72346893498218</v>
          </cell>
          <cell r="O12">
            <v>927.2</v>
          </cell>
          <cell r="P12">
            <v>15056376.824548572</v>
          </cell>
          <cell r="Q12">
            <v>16238.542735708123</v>
          </cell>
          <cell r="R12">
            <v>14702.838036570827</v>
          </cell>
          <cell r="S12">
            <v>-1.1523893938582325E-2</v>
          </cell>
          <cell r="T12">
            <v>48841908.02255284</v>
          </cell>
          <cell r="U12">
            <v>43765249.315853275</v>
          </cell>
        </row>
        <row r="13">
          <cell r="C13">
            <v>11199</v>
          </cell>
          <cell r="D13" t="str">
            <v>ขุนตาล,รพช.</v>
          </cell>
          <cell r="E13" t="str">
            <v>รพช.30BedsPOP20000-40000</v>
          </cell>
          <cell r="F13">
            <v>51578598.630000003</v>
          </cell>
          <cell r="G13">
            <v>40959359.260000005</v>
          </cell>
          <cell r="H13">
            <v>0.79411539568615852</v>
          </cell>
          <cell r="I13">
            <v>38655613.600000001</v>
          </cell>
          <cell r="J13">
            <v>30697017.889455251</v>
          </cell>
          <cell r="K13">
            <v>83362</v>
          </cell>
          <cell r="L13">
            <v>57094890.658290155</v>
          </cell>
          <cell r="M13">
            <v>684.90308123953548</v>
          </cell>
          <cell r="N13">
            <v>639.72346893498218</v>
          </cell>
          <cell r="O13">
            <v>1305.8300999999997</v>
          </cell>
          <cell r="P13">
            <v>14596029.331709845</v>
          </cell>
          <cell r="Q13">
            <v>11177.586832858156</v>
          </cell>
          <cell r="R13">
            <v>14702.838036570827</v>
          </cell>
          <cell r="S13">
            <v>1.1676740806978742E-2</v>
          </cell>
          <cell r="T13">
            <v>38655613.600000001</v>
          </cell>
          <cell r="U13">
            <v>30697017.889455251</v>
          </cell>
        </row>
        <row r="14">
          <cell r="C14">
            <v>11200</v>
          </cell>
          <cell r="D14" t="str">
            <v>แม่ฟ้าหลวง,รพช.</v>
          </cell>
          <cell r="E14" t="str">
            <v>รพช.30BedsPOP40000-60000</v>
          </cell>
          <cell r="F14">
            <v>41836566.559999995</v>
          </cell>
          <cell r="G14">
            <v>35474275.149999999</v>
          </cell>
          <cell r="H14">
            <v>0.84792510635700702</v>
          </cell>
          <cell r="I14">
            <v>41307787.720000006</v>
          </cell>
          <cell r="J14">
            <v>35025910.295853674</v>
          </cell>
          <cell r="K14">
            <v>56681</v>
          </cell>
          <cell r="L14">
            <v>43410015.339466862</v>
          </cell>
          <cell r="M14">
            <v>765.86537533682997</v>
          </cell>
          <cell r="N14">
            <v>635.54962394588699</v>
          </cell>
          <cell r="O14">
            <v>1007.2364000000001</v>
          </cell>
          <cell r="P14">
            <v>12784111.050533133</v>
          </cell>
          <cell r="Q14">
            <v>12692.264745925715</v>
          </cell>
          <cell r="R14">
            <v>14762.0315380762</v>
          </cell>
          <cell r="S14">
            <v>-9.4345850582851915E-2</v>
          </cell>
          <cell r="T14">
            <v>37410569.351860717</v>
          </cell>
          <cell r="U14">
            <v>31721360.996552687</v>
          </cell>
        </row>
        <row r="15">
          <cell r="C15">
            <v>11201</v>
          </cell>
          <cell r="D15" t="str">
            <v>แม่ลาว,รพช.</v>
          </cell>
          <cell r="E15" t="str">
            <v>รพช.30BedsPOP20000-40000</v>
          </cell>
          <cell r="F15">
            <v>48134185.940000005</v>
          </cell>
          <cell r="G15">
            <v>39693821.109999999</v>
          </cell>
          <cell r="H15">
            <v>0.82464926610536116</v>
          </cell>
          <cell r="I15">
            <v>42965733.629999995</v>
          </cell>
          <cell r="J15">
            <v>35431660.705657929</v>
          </cell>
          <cell r="K15">
            <v>73426</v>
          </cell>
          <cell r="L15">
            <v>51339205.54685805</v>
          </cell>
          <cell r="M15">
            <v>699.19654545880269</v>
          </cell>
          <cell r="N15">
            <v>639.72346893498218</v>
          </cell>
          <cell r="O15">
            <v>1757.7272999999996</v>
          </cell>
          <cell r="P15">
            <v>26149670.373141948</v>
          </cell>
          <cell r="Q15">
            <v>14876.978000593126</v>
          </cell>
          <cell r="R15">
            <v>14702.838036570827</v>
          </cell>
          <cell r="S15">
            <v>-6.0304922869773743E-2</v>
          </cell>
          <cell r="T15">
            <v>40374688.377399601</v>
          </cell>
          <cell r="U15">
            <v>33294957.139655236</v>
          </cell>
        </row>
        <row r="16">
          <cell r="C16">
            <v>11202</v>
          </cell>
          <cell r="D16" t="str">
            <v>เวียงเชียงรุ้ง,รพช.</v>
          </cell>
          <cell r="E16" t="str">
            <v>รพช.30BedsPOP20000-40000</v>
          </cell>
          <cell r="F16">
            <v>57355389.949999996</v>
          </cell>
          <cell r="G16">
            <v>45780982.469999999</v>
          </cell>
          <cell r="H16">
            <v>0.79819843453091199</v>
          </cell>
          <cell r="I16">
            <v>36907628.450000003</v>
          </cell>
          <cell r="J16">
            <v>29459611.251038551</v>
          </cell>
          <cell r="K16">
            <v>82769</v>
          </cell>
          <cell r="L16">
            <v>52379658.992856562</v>
          </cell>
          <cell r="M16">
            <v>632.84151062422598</v>
          </cell>
          <cell r="N16">
            <v>639.72346893498218</v>
          </cell>
          <cell r="O16">
            <v>1098.0437999999997</v>
          </cell>
          <cell r="P16">
            <v>15911248.58714343</v>
          </cell>
          <cell r="Q16">
            <v>14490.540893854539</v>
          </cell>
          <cell r="R16">
            <v>14702.838036570827</v>
          </cell>
          <cell r="S16">
            <v>1.1754483827879234E-2</v>
          </cell>
          <cell r="T16">
            <v>36907628.450000003</v>
          </cell>
          <cell r="U16">
            <v>29459611.251038551</v>
          </cell>
        </row>
        <row r="17">
          <cell r="C17">
            <v>11454</v>
          </cell>
          <cell r="D17" t="str">
            <v>เชียงของ,รพร.</v>
          </cell>
          <cell r="E17" t="str">
            <v>รพช.90BedsPOP&lt;60000</v>
          </cell>
          <cell r="F17">
            <v>112590834.8</v>
          </cell>
          <cell r="G17">
            <v>90645078.129999995</v>
          </cell>
          <cell r="H17">
            <v>0.80508398655198532</v>
          </cell>
          <cell r="I17">
            <v>84107318.669999987</v>
          </cell>
          <cell r="J17">
            <v>67713455.413041815</v>
          </cell>
          <cell r="K17">
            <v>157900</v>
          </cell>
          <cell r="L17">
            <v>97197375.820234582</v>
          </cell>
          <cell r="M17">
            <v>615.56286143277123</v>
          </cell>
          <cell r="N17">
            <v>625.38787063931409</v>
          </cell>
          <cell r="O17">
            <v>2718.0010999999995</v>
          </cell>
          <cell r="P17">
            <v>48475841.489765428</v>
          </cell>
          <cell r="Q17">
            <v>17835.107384528077</v>
          </cell>
          <cell r="R17">
            <v>16061.802428930911</v>
          </cell>
          <cell r="S17">
            <v>-2.2437040429195386E-2</v>
          </cell>
          <cell r="T17">
            <v>82220199.360609978</v>
          </cell>
          <cell r="U17">
            <v>66194165.876338877</v>
          </cell>
        </row>
        <row r="18">
          <cell r="C18">
            <v>15012</v>
          </cell>
          <cell r="D18" t="str">
            <v>สมเด็จพระญาณสังวร,รพช.</v>
          </cell>
          <cell r="E18" t="str">
            <v>รพช.30BedsPOP20000-40000</v>
          </cell>
          <cell r="F18">
            <v>78866149.480000004</v>
          </cell>
          <cell r="G18">
            <v>67007924.490000002</v>
          </cell>
          <cell r="H18">
            <v>0.84964113161113342</v>
          </cell>
          <cell r="I18">
            <v>47873924.229999997</v>
          </cell>
          <cell r="J18">
            <v>40675655.157442853</v>
          </cell>
          <cell r="K18">
            <v>141349</v>
          </cell>
          <cell r="L18">
            <v>74440517.67077221</v>
          </cell>
          <cell r="M18">
            <v>526.64339804860458</v>
          </cell>
          <cell r="N18">
            <v>639.72346893498218</v>
          </cell>
          <cell r="O18">
            <v>1952.94</v>
          </cell>
          <cell r="P18">
            <v>16601896.119227773</v>
          </cell>
          <cell r="Q18">
            <v>8500.9760254937537</v>
          </cell>
          <cell r="R18">
            <v>14702.838036570827</v>
          </cell>
          <cell r="S18">
            <v>0.30859923596091476</v>
          </cell>
          <cell r="T18">
            <v>47873924.229999997</v>
          </cell>
          <cell r="U18">
            <v>40675655.157442853</v>
          </cell>
        </row>
        <row r="19">
          <cell r="C19">
            <v>10713</v>
          </cell>
          <cell r="D19" t="str">
            <v>นครพิงค์,รพท.</v>
          </cell>
          <cell r="E19" t="str">
            <v xml:space="preserve">รพศ.=/&lt;800Beds </v>
          </cell>
          <cell r="F19">
            <v>1416889367.6399999</v>
          </cell>
          <cell r="G19">
            <v>765773251.01999998</v>
          </cell>
          <cell r="H19">
            <v>0.54046086343035216</v>
          </cell>
          <cell r="I19">
            <v>987163610.07000005</v>
          </cell>
          <cell r="J19">
            <v>533523297.04545569</v>
          </cell>
          <cell r="K19">
            <v>534885</v>
          </cell>
          <cell r="L19">
            <v>496150891.59789002</v>
          </cell>
          <cell r="M19">
            <v>927.58423137289333</v>
          </cell>
          <cell r="N19">
            <v>925.92198703460622</v>
          </cell>
          <cell r="O19">
            <v>84166.14</v>
          </cell>
          <cell r="P19">
            <v>883265285.41210997</v>
          </cell>
          <cell r="Q19">
            <v>10494.306682142129</v>
          </cell>
          <cell r="R19">
            <v>12076.814903924082</v>
          </cell>
          <cell r="S19">
            <v>9.5913402487092209E-2</v>
          </cell>
          <cell r="T19">
            <v>987163610.07000005</v>
          </cell>
          <cell r="U19">
            <v>533523297.04545569</v>
          </cell>
        </row>
        <row r="20">
          <cell r="C20">
            <v>11119</v>
          </cell>
          <cell r="D20" t="str">
            <v>จอมทอง,รพช.</v>
          </cell>
          <cell r="E20" t="str">
            <v xml:space="preserve">รพช.=/&gt;180Beds </v>
          </cell>
          <cell r="F20">
            <v>347375259.2700001</v>
          </cell>
          <cell r="G20">
            <v>269170798.90000004</v>
          </cell>
          <cell r="H20">
            <v>0.77487037927126801</v>
          </cell>
          <cell r="I20">
            <v>243176455.50999993</v>
          </cell>
          <cell r="J20">
            <v>188430232.31087628</v>
          </cell>
          <cell r="K20">
            <v>307865</v>
          </cell>
          <cell r="L20">
            <v>137268163.25119579</v>
          </cell>
          <cell r="M20">
            <v>445.87128530750749</v>
          </cell>
          <cell r="N20">
            <v>690.23058795606175</v>
          </cell>
          <cell r="O20">
            <v>18154.6675</v>
          </cell>
          <cell r="P20">
            <v>192430145.40880421</v>
          </cell>
          <cell r="Q20">
            <v>10599.486077550262</v>
          </cell>
          <cell r="R20">
            <v>12411.882849328498</v>
          </cell>
          <cell r="S20">
            <v>0.32797601516092806</v>
          </cell>
          <cell r="T20">
            <v>243176455.50999993</v>
          </cell>
          <cell r="U20">
            <v>188430232.31087628</v>
          </cell>
        </row>
        <row r="21">
          <cell r="C21">
            <v>11120</v>
          </cell>
          <cell r="D21" t="str">
            <v>แม่แจ่ม,รพช.</v>
          </cell>
          <cell r="E21" t="str">
            <v>รพช.30BedsPOP60000-80000</v>
          </cell>
          <cell r="F21">
            <v>65428730.899999999</v>
          </cell>
          <cell r="G21">
            <v>56397480.620000005</v>
          </cell>
          <cell r="H21">
            <v>0.86196812691043667</v>
          </cell>
          <cell r="I21">
            <v>58391180.050000004</v>
          </cell>
          <cell r="J21">
            <v>50331336.095788561</v>
          </cell>
          <cell r="K21">
            <v>96043</v>
          </cell>
          <cell r="L21">
            <v>48039640.980760567</v>
          </cell>
          <cell r="M21">
            <v>500.18888394532206</v>
          </cell>
          <cell r="N21">
            <v>692.58527443236471</v>
          </cell>
          <cell r="O21">
            <v>2241.4678000000004</v>
          </cell>
          <cell r="P21">
            <v>32216996.999239434</v>
          </cell>
          <cell r="Q21">
            <v>14373.169669999019</v>
          </cell>
          <cell r="R21">
            <v>14363.686703651305</v>
          </cell>
          <cell r="S21">
            <v>0.22997562858825035</v>
          </cell>
          <cell r="T21">
            <v>58391180.050000004</v>
          </cell>
          <cell r="U21">
            <v>50331336.095788561</v>
          </cell>
        </row>
        <row r="22">
          <cell r="C22">
            <v>11121</v>
          </cell>
          <cell r="D22" t="str">
            <v>เชียงดาว,รพช.</v>
          </cell>
          <cell r="E22" t="str">
            <v>รพช.60BedsPOP80000-100000</v>
          </cell>
          <cell r="F22">
            <v>117778290.40999998</v>
          </cell>
          <cell r="G22">
            <v>96108794.409999996</v>
          </cell>
          <cell r="H22">
            <v>0.81601451401131786</v>
          </cell>
          <cell r="I22">
            <v>102672243.80000003</v>
          </cell>
          <cell r="J22">
            <v>83782041.126908571</v>
          </cell>
          <cell r="K22">
            <v>151843</v>
          </cell>
          <cell r="L22">
            <v>84991037.492411718</v>
          </cell>
          <cell r="M22">
            <v>559.729704315719</v>
          </cell>
          <cell r="N22">
            <v>690.56996926959641</v>
          </cell>
          <cell r="O22">
            <v>4443.2993000000006</v>
          </cell>
          <cell r="P22">
            <v>48134754.00758829</v>
          </cell>
          <cell r="Q22">
            <v>10833.110883974952</v>
          </cell>
          <cell r="R22">
            <v>13783.373240377297</v>
          </cell>
          <cell r="S22">
            <v>0.24770614801873705</v>
          </cell>
          <cell r="T22">
            <v>102672243.80000003</v>
          </cell>
          <cell r="U22">
            <v>83782041.126908571</v>
          </cell>
        </row>
        <row r="23">
          <cell r="C23">
            <v>11122</v>
          </cell>
          <cell r="D23" t="str">
            <v>ดอยสะเก็ด,รพช.</v>
          </cell>
          <cell r="E23" t="str">
            <v>รพช.60BedsPOP60000-80000</v>
          </cell>
          <cell r="F23">
            <v>78652468.090000004</v>
          </cell>
          <cell r="G23">
            <v>61081802.610000014</v>
          </cell>
          <cell r="H23">
            <v>0.77660376200916759</v>
          </cell>
          <cell r="I23">
            <v>64362591.719999984</v>
          </cell>
          <cell r="J23">
            <v>49984230.862412088</v>
          </cell>
          <cell r="K23">
            <v>120270</v>
          </cell>
          <cell r="L23">
            <v>74813294.45301728</v>
          </cell>
          <cell r="M23">
            <v>622.04452027120044</v>
          </cell>
          <cell r="N23">
            <v>593.80677855876331</v>
          </cell>
          <cell r="O23">
            <v>2963.7339999999999</v>
          </cell>
          <cell r="P23">
            <v>35287877.146982715</v>
          </cell>
          <cell r="Q23">
            <v>11906.560152490985</v>
          </cell>
          <cell r="R23">
            <v>13228.8478475954</v>
          </cell>
          <cell r="S23">
            <v>4.7479585949089815E-3</v>
          </cell>
          <cell r="T23">
            <v>64362591.719999984</v>
          </cell>
          <cell r="U23">
            <v>49984230.862412088</v>
          </cell>
        </row>
        <row r="24">
          <cell r="C24">
            <v>11123</v>
          </cell>
          <cell r="D24" t="str">
            <v>แม่แตง,รพช.</v>
          </cell>
          <cell r="E24" t="str">
            <v>รพช.60BedsPOP60000-80000</v>
          </cell>
          <cell r="F24">
            <v>101399394.91</v>
          </cell>
          <cell r="G24">
            <v>79670404.349999994</v>
          </cell>
          <cell r="H24">
            <v>0.78570887351659047</v>
          </cell>
          <cell r="I24">
            <v>70093812.109999999</v>
          </cell>
          <cell r="J24">
            <v>55073330.153431647</v>
          </cell>
          <cell r="K24">
            <v>135000</v>
          </cell>
          <cell r="L24">
            <v>79397246.209077924</v>
          </cell>
          <cell r="M24">
            <v>588.12774969687348</v>
          </cell>
          <cell r="N24">
            <v>593.80677855876331</v>
          </cell>
          <cell r="O24">
            <v>2707.7719000000002</v>
          </cell>
          <cell r="P24">
            <v>37341116.360922106</v>
          </cell>
          <cell r="Q24">
            <v>13790.347835769366</v>
          </cell>
          <cell r="R24">
            <v>13228.8478475954</v>
          </cell>
          <cell r="S24">
            <v>-6.4567034938552972E-3</v>
          </cell>
          <cell r="T24">
            <v>69641237.148451731</v>
          </cell>
          <cell r="U24">
            <v>54717737.99021174</v>
          </cell>
        </row>
        <row r="25">
          <cell r="C25">
            <v>11124</v>
          </cell>
          <cell r="D25" t="str">
            <v>สะเมิง,รพช.</v>
          </cell>
          <cell r="E25" t="str">
            <v>รพช.30BedsPOP20000-40000</v>
          </cell>
          <cell r="F25">
            <v>33344210.899999999</v>
          </cell>
          <cell r="G25">
            <v>26777871.049999997</v>
          </cell>
          <cell r="H25">
            <v>0.80307406674901993</v>
          </cell>
          <cell r="I25">
            <v>35292934.549999997</v>
          </cell>
          <cell r="J25">
            <v>28342840.47657549</v>
          </cell>
          <cell r="K25">
            <v>53436</v>
          </cell>
          <cell r="L25">
            <v>31716274.988084681</v>
          </cell>
          <cell r="M25">
            <v>593.53759615399133</v>
          </cell>
          <cell r="N25">
            <v>639.72346893498218</v>
          </cell>
          <cell r="O25">
            <v>1508.1172999999999</v>
          </cell>
          <cell r="P25">
            <v>29016978.871915322</v>
          </cell>
          <cell r="Q25">
            <v>19240.531802078873</v>
          </cell>
          <cell r="R25">
            <v>14702.838036570827</v>
          </cell>
          <cell r="S25">
            <v>-7.2042676686247906E-2</v>
          </cell>
          <cell r="T25">
            <v>32750337.076905441</v>
          </cell>
          <cell r="U25">
            <v>26300946.383751661</v>
          </cell>
        </row>
        <row r="26">
          <cell r="C26">
            <v>11125</v>
          </cell>
          <cell r="D26" t="str">
            <v>ฝาง,รพช.</v>
          </cell>
          <cell r="E26" t="str">
            <v>รพช.90BedsPOP&gt;120000</v>
          </cell>
          <cell r="F26">
            <v>291296011.69</v>
          </cell>
          <cell r="G26">
            <v>199257772.72000003</v>
          </cell>
          <cell r="H26">
            <v>0.6840387946404568</v>
          </cell>
          <cell r="I26">
            <v>262441122.30999997</v>
          </cell>
          <cell r="J26">
            <v>179519908.96902108</v>
          </cell>
          <cell r="K26">
            <v>255054</v>
          </cell>
          <cell r="L26">
            <v>159254097.7674064</v>
          </cell>
          <cell r="M26">
            <v>624.39364906022411</v>
          </cell>
          <cell r="N26">
            <v>821.49036066513429</v>
          </cell>
          <cell r="O26">
            <v>14655.847400000001</v>
          </cell>
          <cell r="P26">
            <v>172696924.8225936</v>
          </cell>
          <cell r="Q26">
            <v>11783.482736221284</v>
          </cell>
          <cell r="R26">
            <v>13756.822633359005</v>
          </cell>
          <cell r="S26">
            <v>0.23856312435666677</v>
          </cell>
          <cell r="T26">
            <v>262441122.30999997</v>
          </cell>
          <cell r="U26">
            <v>179519908.96902108</v>
          </cell>
        </row>
        <row r="27">
          <cell r="C27">
            <v>11126</v>
          </cell>
          <cell r="D27" t="str">
            <v>แม่อาย,รพช.</v>
          </cell>
          <cell r="E27" t="str">
            <v>รพช.60BedsPOP80000-100000</v>
          </cell>
          <cell r="F27">
            <v>93925531.439999998</v>
          </cell>
          <cell r="G27">
            <v>77110258.280000001</v>
          </cell>
          <cell r="H27">
            <v>0.82097228621227802</v>
          </cell>
          <cell r="I27">
            <v>94724550.550000012</v>
          </cell>
          <cell r="J27">
            <v>77766230.82546401</v>
          </cell>
          <cell r="K27">
            <v>116700</v>
          </cell>
          <cell r="L27">
            <v>77874367.768168241</v>
          </cell>
          <cell r="M27">
            <v>667.30392260641167</v>
          </cell>
          <cell r="N27">
            <v>690.56996926959641</v>
          </cell>
          <cell r="O27">
            <v>3494.0899999999992</v>
          </cell>
          <cell r="P27">
            <v>45909503.51183176</v>
          </cell>
          <cell r="Q27">
            <v>13139.187459919971</v>
          </cell>
          <cell r="R27">
            <v>13783.373240377297</v>
          </cell>
          <cell r="S27">
            <v>4.0118237439825163E-2</v>
          </cell>
          <cell r="T27">
            <v>94724550.550000012</v>
          </cell>
          <cell r="U27">
            <v>77766230.82546401</v>
          </cell>
        </row>
        <row r="28">
          <cell r="C28">
            <v>11127</v>
          </cell>
          <cell r="D28" t="str">
            <v>พร้าว,รพช.</v>
          </cell>
          <cell r="E28" t="str">
            <v>รพช.60BedsPOP40000-60000</v>
          </cell>
          <cell r="F28">
            <v>82498243.930000007</v>
          </cell>
          <cell r="G28">
            <v>74088019.129999995</v>
          </cell>
          <cell r="H28">
            <v>0.8980557112568831</v>
          </cell>
          <cell r="I28">
            <v>54139650.600000009</v>
          </cell>
          <cell r="J28">
            <v>48620422.426782146</v>
          </cell>
          <cell r="K28">
            <v>108022</v>
          </cell>
          <cell r="L28">
            <v>61023952.144368351</v>
          </cell>
          <cell r="M28">
            <v>564.92151732395575</v>
          </cell>
          <cell r="N28">
            <v>606.27024231824566</v>
          </cell>
          <cell r="O28">
            <v>1683.6409000000001</v>
          </cell>
          <cell r="P28">
            <v>23340872.555631656</v>
          </cell>
          <cell r="Q28">
            <v>13863.331875361102</v>
          </cell>
          <cell r="R28">
            <v>14041.46808412123</v>
          </cell>
          <cell r="S28">
            <v>5.6498539469764117E-2</v>
          </cell>
          <cell r="T28">
            <v>54139650.600000009</v>
          </cell>
          <cell r="U28">
            <v>48620422.426782146</v>
          </cell>
        </row>
        <row r="29">
          <cell r="C29">
            <v>11128</v>
          </cell>
          <cell r="D29" t="str">
            <v>สันป่าตอง,รพช.</v>
          </cell>
          <cell r="E29" t="str">
            <v>รพช.120BedsPOP&lt;100000</v>
          </cell>
          <cell r="F29">
            <v>304706745.12</v>
          </cell>
          <cell r="G29">
            <v>176021186.87</v>
          </cell>
          <cell r="H29">
            <v>0.57767407413537597</v>
          </cell>
          <cell r="I29">
            <v>220077210.42000008</v>
          </cell>
          <cell r="J29">
            <v>127132898.76766986</v>
          </cell>
          <cell r="K29">
            <v>313604</v>
          </cell>
          <cell r="L29">
            <v>208707560.94516411</v>
          </cell>
          <cell r="M29">
            <v>665.51307044924204</v>
          </cell>
          <cell r="N29">
            <v>614.13597666079704</v>
          </cell>
          <cell r="O29">
            <v>10836.630000000001</v>
          </cell>
          <cell r="P29">
            <v>95215467.954835862</v>
          </cell>
          <cell r="Q29">
            <v>8786.4463356999222</v>
          </cell>
          <cell r="R29">
            <v>13494.284311153207</v>
          </cell>
          <cell r="S29">
            <v>0.11484827670294652</v>
          </cell>
          <cell r="T29">
            <v>220077210.42000008</v>
          </cell>
          <cell r="U29">
            <v>127132898.76766986</v>
          </cell>
        </row>
        <row r="30">
          <cell r="C30">
            <v>11129</v>
          </cell>
          <cell r="D30" t="str">
            <v>สันกำแพง,รพช.</v>
          </cell>
          <cell r="E30" t="str">
            <v>รพช.30BedsPOP60000-80000</v>
          </cell>
          <cell r="F30">
            <v>57839387.339999996</v>
          </cell>
          <cell r="G30">
            <v>48052799.189999998</v>
          </cell>
          <cell r="H30">
            <v>0.83079716781107937</v>
          </cell>
          <cell r="I30">
            <v>59144360.549999997</v>
          </cell>
          <cell r="J30">
            <v>49136967.236937329</v>
          </cell>
          <cell r="K30">
            <v>76158</v>
          </cell>
          <cell r="L30">
            <v>76344575.936005279</v>
          </cell>
          <cell r="M30">
            <v>1002.4498534100853</v>
          </cell>
          <cell r="N30">
            <v>692.58527443236471</v>
          </cell>
          <cell r="O30">
            <v>1958.6575000000003</v>
          </cell>
          <cell r="P30">
            <v>26761085.603994731</v>
          </cell>
          <cell r="Q30">
            <v>13662.973543866005</v>
          </cell>
          <cell r="R30">
            <v>14363.686703651305</v>
          </cell>
          <cell r="S30">
            <v>-0.21556730433663304</v>
          </cell>
          <cell r="T30">
            <v>46394770.179522596</v>
          </cell>
          <cell r="U30">
            <v>38544643.666393295</v>
          </cell>
        </row>
        <row r="31">
          <cell r="C31">
            <v>11130</v>
          </cell>
          <cell r="D31" t="str">
            <v>สันทราย,รพช.</v>
          </cell>
          <cell r="E31" t="str">
            <v>รพช.60BedsPOP&gt;100000</v>
          </cell>
          <cell r="F31">
            <v>129255236.44</v>
          </cell>
          <cell r="G31">
            <v>94730751.989999995</v>
          </cell>
          <cell r="H31">
            <v>0.73289682181637417</v>
          </cell>
          <cell r="I31">
            <v>104114765.87000002</v>
          </cell>
          <cell r="J31">
            <v>76305381.010278925</v>
          </cell>
          <cell r="K31">
            <v>153187</v>
          </cell>
          <cell r="L31">
            <v>93608075.447236001</v>
          </cell>
          <cell r="M31">
            <v>611.07062248908846</v>
          </cell>
          <cell r="N31">
            <v>663.06578242158423</v>
          </cell>
          <cell r="O31">
            <v>4979.6504999999997</v>
          </cell>
          <cell r="P31">
            <v>69083895.712763995</v>
          </cell>
          <cell r="Q31">
            <v>13873.241849556309</v>
          </cell>
          <cell r="R31">
            <v>13791.944087482048</v>
          </cell>
          <cell r="S31">
            <v>4.6469091677438693E-2</v>
          </cell>
          <cell r="T31">
            <v>104114765.87000002</v>
          </cell>
          <cell r="U31">
            <v>76305381.010278925</v>
          </cell>
        </row>
        <row r="32">
          <cell r="C32">
            <v>11131</v>
          </cell>
          <cell r="D32" t="str">
            <v>หางดง,รพช.</v>
          </cell>
          <cell r="E32" t="str">
            <v>รพช.60BedsPOP60000-80000</v>
          </cell>
          <cell r="F32">
            <v>154304558.04000002</v>
          </cell>
          <cell r="G32">
            <v>111210382.06</v>
          </cell>
          <cell r="H32">
            <v>0.72072000641206713</v>
          </cell>
          <cell r="I32">
            <v>111671590.77000001</v>
          </cell>
          <cell r="J32">
            <v>80483949.615800142</v>
          </cell>
          <cell r="K32">
            <v>177798</v>
          </cell>
          <cell r="L32">
            <v>98876816.759858713</v>
          </cell>
          <cell r="M32">
            <v>556.11883575663796</v>
          </cell>
          <cell r="N32">
            <v>593.80677855876331</v>
          </cell>
          <cell r="O32">
            <v>5908.7612000000008</v>
          </cell>
          <cell r="P32">
            <v>66437956.410141282</v>
          </cell>
          <cell r="Q32">
            <v>11243.97384855243</v>
          </cell>
          <cell r="R32">
            <v>13228.8478475954</v>
          </cell>
          <cell r="S32">
            <v>0.11147816358683768</v>
          </cell>
          <cell r="T32">
            <v>111671590.77000001</v>
          </cell>
          <cell r="U32">
            <v>80483949.615800142</v>
          </cell>
        </row>
        <row r="33">
          <cell r="C33">
            <v>11132</v>
          </cell>
          <cell r="D33" t="str">
            <v>ฮอด,รพช.</v>
          </cell>
          <cell r="E33" t="str">
            <v>รพช.60BedsPOP40000-60000</v>
          </cell>
          <cell r="F33">
            <v>82335653.019999996</v>
          </cell>
          <cell r="G33">
            <v>70717302.849999994</v>
          </cell>
          <cell r="H33">
            <v>0.85889041085059703</v>
          </cell>
          <cell r="I33">
            <v>87074009.560000002</v>
          </cell>
          <cell r="J33">
            <v>74787031.845397219</v>
          </cell>
          <cell r="K33">
            <v>123854</v>
          </cell>
          <cell r="L33">
            <v>62238874.127017789</v>
          </cell>
          <cell r="M33">
            <v>502.5180787622345</v>
          </cell>
          <cell r="N33">
            <v>606.27024231824566</v>
          </cell>
          <cell r="O33">
            <v>3189.6299999999997</v>
          </cell>
          <cell r="P33">
            <v>47452028.682982214</v>
          </cell>
          <cell r="Q33">
            <v>14876.969643181879</v>
          </cell>
          <cell r="R33">
            <v>14041.46808412123</v>
          </cell>
          <cell r="S33">
            <v>9.285345791055942E-2</v>
          </cell>
          <cell r="T33">
            <v>87074009.560000002</v>
          </cell>
          <cell r="U33">
            <v>74787031.845397219</v>
          </cell>
        </row>
        <row r="34">
          <cell r="C34">
            <v>11133</v>
          </cell>
          <cell r="D34" t="str">
            <v>ดอยเต่า,รพช.</v>
          </cell>
          <cell r="E34" t="str">
            <v>รพช.30BedsPOP20000-40000</v>
          </cell>
          <cell r="F34">
            <v>51367591.539999992</v>
          </cell>
          <cell r="G34">
            <v>47142473.779999994</v>
          </cell>
          <cell r="H34">
            <v>0.91774740389161724</v>
          </cell>
          <cell r="I34">
            <v>40070690.309999995</v>
          </cell>
          <cell r="J34">
            <v>36774772.004147477</v>
          </cell>
          <cell r="K34">
            <v>74529</v>
          </cell>
          <cell r="L34">
            <v>31497206.017149117</v>
          </cell>
          <cell r="M34">
            <v>422.61678027545139</v>
          </cell>
          <cell r="N34">
            <v>639.72346893498218</v>
          </cell>
          <cell r="O34">
            <v>1630.0997</v>
          </cell>
          <cell r="P34">
            <v>20684151.132850878</v>
          </cell>
          <cell r="Q34">
            <v>12688.887147731441</v>
          </cell>
          <cell r="R34">
            <v>14702.838036570827</v>
          </cell>
          <cell r="S34">
            <v>0.37300074589604648</v>
          </cell>
          <cell r="T34">
            <v>40070690.309999995</v>
          </cell>
          <cell r="U34">
            <v>36774772.004147477</v>
          </cell>
        </row>
        <row r="35">
          <cell r="C35">
            <v>11134</v>
          </cell>
          <cell r="D35" t="str">
            <v>อมก๋อย,รพช.</v>
          </cell>
          <cell r="E35" t="str">
            <v>รพช.30BedsPOP60000-80000</v>
          </cell>
          <cell r="F35">
            <v>68069437.280000001</v>
          </cell>
          <cell r="G35">
            <v>64642194.380000003</v>
          </cell>
          <cell r="H35">
            <v>0.94965078253986124</v>
          </cell>
          <cell r="I35">
            <v>58745116.95000001</v>
          </cell>
          <cell r="J35">
            <v>55787346.281963177</v>
          </cell>
          <cell r="K35">
            <v>75795</v>
          </cell>
          <cell r="L35">
            <v>51366092.290211715</v>
          </cell>
          <cell r="M35">
            <v>677.6976355988088</v>
          </cell>
          <cell r="N35">
            <v>692.58527443236471</v>
          </cell>
          <cell r="O35">
            <v>1816.6313000000005</v>
          </cell>
          <cell r="P35">
            <v>25634090.959788285</v>
          </cell>
          <cell r="Q35">
            <v>14110.783492384106</v>
          </cell>
          <cell r="R35">
            <v>14363.686703651305</v>
          </cell>
          <cell r="S35">
            <v>2.0621255792243623E-2</v>
          </cell>
          <cell r="T35">
            <v>58745116.95000001</v>
          </cell>
          <cell r="U35">
            <v>55787346.281963177</v>
          </cell>
        </row>
        <row r="36">
          <cell r="C36">
            <v>11135</v>
          </cell>
          <cell r="D36" t="str">
            <v>สารภี,รพช.</v>
          </cell>
          <cell r="E36" t="str">
            <v>รพช.60BedsPOP60000-80000</v>
          </cell>
          <cell r="F36">
            <v>97320841.50999999</v>
          </cell>
          <cell r="G36">
            <v>62644678.919999994</v>
          </cell>
          <cell r="H36">
            <v>0.64369232682357225</v>
          </cell>
          <cell r="I36">
            <v>76858631.319999978</v>
          </cell>
          <cell r="J36">
            <v>49473311.230845869</v>
          </cell>
          <cell r="K36">
            <v>172582</v>
          </cell>
          <cell r="L36">
            <v>75733199.309970528</v>
          </cell>
          <cell r="M36">
            <v>438.82443887526233</v>
          </cell>
          <cell r="N36">
            <v>593.80677855876331</v>
          </cell>
          <cell r="O36">
            <v>3142.6178</v>
          </cell>
          <cell r="P36">
            <v>39917717.480029479</v>
          </cell>
          <cell r="Q36">
            <v>12702.059245012066</v>
          </cell>
          <cell r="R36">
            <v>13228.8478475954</v>
          </cell>
          <cell r="S36">
            <v>0.24558955670145949</v>
          </cell>
          <cell r="T36">
            <v>76858631.319999978</v>
          </cell>
          <cell r="U36">
            <v>49473311.230845869</v>
          </cell>
        </row>
        <row r="37">
          <cell r="C37">
            <v>11136</v>
          </cell>
          <cell r="D37" t="str">
            <v>เวียงแหง,รพช.</v>
          </cell>
          <cell r="E37" t="str">
            <v>รพช.30BedsPOP20000-40000</v>
          </cell>
          <cell r="F37">
            <v>33632273.260000005</v>
          </cell>
          <cell r="G37">
            <v>28198167.949999999</v>
          </cell>
          <cell r="H37">
            <v>0.83842586946202735</v>
          </cell>
          <cell r="I37">
            <v>34689156.660000004</v>
          </cell>
          <cell r="J37">
            <v>29084286.333564978</v>
          </cell>
          <cell r="K37">
            <v>47589</v>
          </cell>
          <cell r="L37">
            <v>36818145.34760572</v>
          </cell>
          <cell r="M37">
            <v>773.66923758863857</v>
          </cell>
          <cell r="N37">
            <v>639.72346893498218</v>
          </cell>
          <cell r="O37">
            <v>1011.8583000000001</v>
          </cell>
          <cell r="P37">
            <v>12266724.672394283</v>
          </cell>
          <cell r="Q37">
            <v>12122.966894074281</v>
          </cell>
          <cell r="R37">
            <v>14702.838036570827</v>
          </cell>
          <cell r="S37">
            <v>-7.6681086340039534E-2</v>
          </cell>
          <cell r="T37">
            <v>32029154.443091385</v>
          </cell>
          <cell r="U37">
            <v>26854071.662082452</v>
          </cell>
        </row>
        <row r="38">
          <cell r="C38">
            <v>11137</v>
          </cell>
          <cell r="D38" t="str">
            <v>ไชยปราการ,รพช.</v>
          </cell>
          <cell r="E38" t="str">
            <v>รพช.30BedsPOP40000-60000</v>
          </cell>
          <cell r="F38">
            <v>44739809.409999996</v>
          </cell>
          <cell r="G38">
            <v>36893769.989999995</v>
          </cell>
          <cell r="H38">
            <v>0.8246295743440003</v>
          </cell>
          <cell r="I38">
            <v>47561615.960000001</v>
          </cell>
          <cell r="J38">
            <v>39220715.124207616</v>
          </cell>
          <cell r="K38">
            <v>93919</v>
          </cell>
          <cell r="L38">
            <v>41693543.371115789</v>
          </cell>
          <cell r="M38">
            <v>443.93086991040991</v>
          </cell>
          <cell r="N38">
            <v>635.54962394588699</v>
          </cell>
          <cell r="O38">
            <v>2031.9826000000003</v>
          </cell>
          <cell r="P38">
            <v>26877257.658884216</v>
          </cell>
          <cell r="Q38">
            <v>13227.110143012156</v>
          </cell>
          <cell r="R38">
            <v>14762.0315380762</v>
          </cell>
          <cell r="S38">
            <v>0.30793829166670655</v>
          </cell>
          <cell r="T38">
            <v>47561615.960000001</v>
          </cell>
          <cell r="U38">
            <v>39220715.124207616</v>
          </cell>
        </row>
        <row r="39">
          <cell r="C39">
            <v>11138</v>
          </cell>
          <cell r="D39" t="str">
            <v>แม่วาง,รพช.</v>
          </cell>
          <cell r="E39" t="str">
            <v>รพช.30BedsPOP20000-40000</v>
          </cell>
          <cell r="F39">
            <v>46873505.909999989</v>
          </cell>
          <cell r="G39">
            <v>38979188.549999997</v>
          </cell>
          <cell r="H39">
            <v>0.83158252819497724</v>
          </cell>
          <cell r="I39">
            <v>36905926.74000001</v>
          </cell>
          <cell r="J39">
            <v>30690323.863827821</v>
          </cell>
          <cell r="K39">
            <v>75497</v>
          </cell>
          <cell r="L39">
            <v>43656185.011535615</v>
          </cell>
          <cell r="M39">
            <v>578.25059289158003</v>
          </cell>
          <cell r="N39">
            <v>639.72346893498218</v>
          </cell>
          <cell r="O39">
            <v>1917.1356000000001</v>
          </cell>
          <cell r="P39">
            <v>22046812.748464383</v>
          </cell>
          <cell r="Q39">
            <v>11499.871343719444</v>
          </cell>
          <cell r="R39">
            <v>14702.838036570827</v>
          </cell>
          <cell r="S39">
            <v>0.16409508793664498</v>
          </cell>
          <cell r="T39">
            <v>36905926.74000001</v>
          </cell>
          <cell r="U39">
            <v>30690323.863827821</v>
          </cell>
        </row>
        <row r="40">
          <cell r="C40">
            <v>11139</v>
          </cell>
          <cell r="D40" t="str">
            <v>แม่ออน,รพช.</v>
          </cell>
          <cell r="E40" t="str">
            <v>รพช.30BedsPOP20000-40000</v>
          </cell>
          <cell r="F40">
            <v>30954557.16</v>
          </cell>
          <cell r="G40">
            <v>25239473.07</v>
          </cell>
          <cell r="H40">
            <v>0.81537180259244257</v>
          </cell>
          <cell r="I40">
            <v>26803398.849999998</v>
          </cell>
          <cell r="J40">
            <v>21854735.635928702</v>
          </cell>
          <cell r="K40">
            <v>56068</v>
          </cell>
          <cell r="L40">
            <v>30009988.580507599</v>
          </cell>
          <cell r="M40">
            <v>535.24271564007279</v>
          </cell>
          <cell r="N40">
            <v>639.72346893498218</v>
          </cell>
          <cell r="O40">
            <v>1291.8831999999998</v>
          </cell>
          <cell r="P40">
            <v>18933626.1194924</v>
          </cell>
          <cell r="Q40">
            <v>14655.834304132452</v>
          </cell>
          <cell r="R40">
            <v>14702.838036570827</v>
          </cell>
          <cell r="S40">
            <v>0.12092997716438397</v>
          </cell>
          <cell r="T40">
            <v>26803398.849999998</v>
          </cell>
          <cell r="U40">
            <v>21854735.635928702</v>
          </cell>
        </row>
        <row r="41">
          <cell r="C41">
            <v>11643</v>
          </cell>
          <cell r="D41" t="str">
            <v>ดอยหล่อ,รพช.</v>
          </cell>
          <cell r="E41" t="str">
            <v>รพช.30BedsPOP20000-40000</v>
          </cell>
          <cell r="F41">
            <v>40926491.93</v>
          </cell>
          <cell r="G41">
            <v>36629671.890000001</v>
          </cell>
          <cell r="H41">
            <v>0.89501127906713307</v>
          </cell>
          <cell r="I41">
            <v>35476460.25</v>
          </cell>
          <cell r="J41">
            <v>31751832.065126803</v>
          </cell>
          <cell r="K41">
            <v>64198</v>
          </cell>
          <cell r="L41">
            <v>36356514.697939672</v>
          </cell>
          <cell r="M41">
            <v>566.31849431352487</v>
          </cell>
          <cell r="N41">
            <v>639.72346893498218</v>
          </cell>
          <cell r="O41">
            <v>1709.4092000000001</v>
          </cell>
          <cell r="P41">
            <v>20513109.47206033</v>
          </cell>
          <cell r="Q41">
            <v>12000.116456644981</v>
          </cell>
          <cell r="R41">
            <v>14702.838036570827</v>
          </cell>
          <cell r="S41">
            <v>0.16410359362696839</v>
          </cell>
          <cell r="T41">
            <v>35476460.25</v>
          </cell>
          <cell r="U41">
            <v>31751832.065126803</v>
          </cell>
        </row>
        <row r="42">
          <cell r="C42">
            <v>23736</v>
          </cell>
          <cell r="D42" t="str">
            <v>วัดจันทร์เฉลิมพระเกียรติ80พรรษา,รพช.</v>
          </cell>
          <cell r="E42" t="str">
            <v>รพช.10BedsPOP&lt;15000</v>
          </cell>
          <cell r="F42">
            <v>19236132.949999996</v>
          </cell>
          <cell r="G42">
            <v>18142635.939999998</v>
          </cell>
          <cell r="H42">
            <v>0.94315401058818327</v>
          </cell>
          <cell r="I42">
            <v>22653794.269999996</v>
          </cell>
          <cell r="J42">
            <v>21366016.920790102</v>
          </cell>
          <cell r="K42">
            <v>23536</v>
          </cell>
          <cell r="L42">
            <v>19014599.255717635</v>
          </cell>
          <cell r="M42">
            <v>807.89425797576632</v>
          </cell>
          <cell r="N42">
            <v>826.45356328610058</v>
          </cell>
          <cell r="O42">
            <v>332.10500000000002</v>
          </cell>
          <cell r="P42">
            <v>13172494.154282365</v>
          </cell>
          <cell r="Q42">
            <v>39663.642987255131</v>
          </cell>
          <cell r="R42">
            <v>19643.580865919103</v>
          </cell>
          <cell r="S42">
            <v>-0.19299508787246764</v>
          </cell>
          <cell r="T42">
            <v>18281723.254216541</v>
          </cell>
          <cell r="U42">
            <v>17242480.607677583</v>
          </cell>
        </row>
        <row r="43">
          <cell r="C43">
            <v>10716</v>
          </cell>
          <cell r="D43" t="str">
            <v>น่าน,รพท.</v>
          </cell>
          <cell r="E43" t="str">
            <v xml:space="preserve">รพท.&gt;500Beds </v>
          </cell>
          <cell r="F43">
            <v>851126412.23999989</v>
          </cell>
          <cell r="G43">
            <v>530142245.31999999</v>
          </cell>
          <cell r="H43">
            <v>0.62287133579225706</v>
          </cell>
          <cell r="I43">
            <v>576924672.38999987</v>
          </cell>
          <cell r="J43">
            <v>359349841.34306949</v>
          </cell>
          <cell r="K43">
            <v>410860</v>
          </cell>
          <cell r="L43">
            <v>327018670.99800414</v>
          </cell>
          <cell r="M43">
            <v>795.93698826365221</v>
          </cell>
          <cell r="N43">
            <v>619.30920794519272</v>
          </cell>
          <cell r="O43">
            <v>50704.854799999986</v>
          </cell>
          <cell r="P43">
            <v>548071403.21199584</v>
          </cell>
          <cell r="Q43">
            <v>10809.051823021806</v>
          </cell>
          <cell r="R43">
            <v>10803.309037819314</v>
          </cell>
          <cell r="S43">
            <v>-8.326054546700011E-2</v>
          </cell>
          <cell r="T43">
            <v>528889609.47343814</v>
          </cell>
          <cell r="U43">
            <v>329430177.53936559</v>
          </cell>
        </row>
        <row r="44">
          <cell r="C44">
            <v>11173</v>
          </cell>
          <cell r="D44" t="str">
            <v>แม่จริม,รพช.</v>
          </cell>
          <cell r="E44" t="str">
            <v>รพช.30BedsPOP&lt;20000</v>
          </cell>
          <cell r="F44">
            <v>31364273.790000003</v>
          </cell>
          <cell r="G44">
            <v>28653077.200000003</v>
          </cell>
          <cell r="H44">
            <v>0.91355780758219174</v>
          </cell>
          <cell r="I44">
            <v>23657364.340000004</v>
          </cell>
          <cell r="J44">
            <v>21612369.899623528</v>
          </cell>
          <cell r="K44">
            <v>37928</v>
          </cell>
          <cell r="L44">
            <v>29157501.556323342</v>
          </cell>
          <cell r="M44">
            <v>768.75926904459345</v>
          </cell>
          <cell r="N44">
            <v>742.70450475732036</v>
          </cell>
          <cell r="O44">
            <v>737.99</v>
          </cell>
          <cell r="P44">
            <v>13417388.34367666</v>
          </cell>
          <cell r="Q44">
            <v>18180.989367981489</v>
          </cell>
          <cell r="R44">
            <v>17873.280286501853</v>
          </cell>
          <cell r="S44">
            <v>-2.8544790785914802E-2</v>
          </cell>
          <cell r="T44">
            <v>22982069.824368544</v>
          </cell>
          <cell r="U44">
            <v>20995449.322450973</v>
          </cell>
        </row>
        <row r="45">
          <cell r="C45">
            <v>11174</v>
          </cell>
          <cell r="D45" t="str">
            <v>บ้านหลวง,รพช.</v>
          </cell>
          <cell r="E45" t="str">
            <v>รพช.30BedsPOP&lt;20000</v>
          </cell>
          <cell r="F45">
            <v>39024257.350000001</v>
          </cell>
          <cell r="G45">
            <v>32589606.810000002</v>
          </cell>
          <cell r="H45">
            <v>0.83511151840023423</v>
          </cell>
          <cell r="I45">
            <v>27444213.93</v>
          </cell>
          <cell r="J45">
            <v>22918979.166383158</v>
          </cell>
          <cell r="K45">
            <v>45481</v>
          </cell>
          <cell r="L45">
            <v>24243143.633754894</v>
          </cell>
          <cell r="M45">
            <v>533.03893128460004</v>
          </cell>
          <cell r="N45">
            <v>742.70450475732036</v>
          </cell>
          <cell r="O45">
            <v>933.62840000000017</v>
          </cell>
          <cell r="P45">
            <v>10062024.036245106</v>
          </cell>
          <cell r="Q45">
            <v>10777.332862030658</v>
          </cell>
          <cell r="R45">
            <v>17873.280286501853</v>
          </cell>
          <cell r="S45">
            <v>0.47108873342247554</v>
          </cell>
          <cell r="T45">
            <v>27444213.93</v>
          </cell>
          <cell r="U45">
            <v>22918979.166383158</v>
          </cell>
        </row>
        <row r="46">
          <cell r="C46">
            <v>11175</v>
          </cell>
          <cell r="D46" t="str">
            <v>นาน้อย,รพช.</v>
          </cell>
          <cell r="E46" t="str">
            <v>รพช.30BedsPOP20000-40000</v>
          </cell>
          <cell r="F46">
            <v>43093613.409999996</v>
          </cell>
          <cell r="G46">
            <v>35445292.369999997</v>
          </cell>
          <cell r="H46">
            <v>0.82251845610548913</v>
          </cell>
          <cell r="I46">
            <v>33556521.25</v>
          </cell>
          <cell r="J46">
            <v>27600858.05082104</v>
          </cell>
          <cell r="K46">
            <v>70834</v>
          </cell>
          <cell r="L46">
            <v>33304013.639187872</v>
          </cell>
          <cell r="M46">
            <v>470.1698850719693</v>
          </cell>
          <cell r="N46">
            <v>639.72346893498218</v>
          </cell>
          <cell r="O46">
            <v>1893.6232</v>
          </cell>
          <cell r="P46">
            <v>27113143.430812132</v>
          </cell>
          <cell r="Q46">
            <v>14318.130149024437</v>
          </cell>
          <cell r="R46">
            <v>14702.838036570827</v>
          </cell>
          <cell r="S46">
            <v>0.21084491489187993</v>
          </cell>
          <cell r="T46">
            <v>33556521.25</v>
          </cell>
          <cell r="U46">
            <v>27600858.05082104</v>
          </cell>
        </row>
        <row r="47">
          <cell r="C47">
            <v>11176</v>
          </cell>
          <cell r="D47" t="str">
            <v>ท่าวังผา,รพช</v>
          </cell>
          <cell r="E47" t="str">
            <v>รพช.30BedsPOP40000-60000</v>
          </cell>
          <cell r="F47">
            <v>75517480.200000003</v>
          </cell>
          <cell r="G47">
            <v>56853796.789999999</v>
          </cell>
          <cell r="H47">
            <v>0.75285611542425379</v>
          </cell>
          <cell r="I47">
            <v>59666540.839999996</v>
          </cell>
          <cell r="J47">
            <v>44920320.157604992</v>
          </cell>
          <cell r="K47">
            <v>105077</v>
          </cell>
          <cell r="L47">
            <v>73667672.284217641</v>
          </cell>
          <cell r="M47">
            <v>701.08275154617695</v>
          </cell>
          <cell r="N47">
            <v>635.54962394588699</v>
          </cell>
          <cell r="O47">
            <v>2163.4765000000002</v>
          </cell>
          <cell r="P47">
            <v>35254548.985782348</v>
          </cell>
          <cell r="Q47">
            <v>16295.323284437036</v>
          </cell>
          <cell r="R47">
            <v>14762.0315380762</v>
          </cell>
          <cell r="S47">
            <v>-9.3674779955681492E-2</v>
          </cell>
          <cell r="T47">
            <v>54077290.756096311</v>
          </cell>
          <cell r="U47">
            <v>40712419.051302575</v>
          </cell>
        </row>
        <row r="48">
          <cell r="C48">
            <v>11177</v>
          </cell>
          <cell r="D48" t="str">
            <v>เวียงสา,รพช.</v>
          </cell>
          <cell r="E48" t="str">
            <v>รพช.60BedsPOP60000-80000</v>
          </cell>
          <cell r="F48">
            <v>83771327.340000004</v>
          </cell>
          <cell r="G48">
            <v>68431064.75</v>
          </cell>
          <cell r="H48">
            <v>0.81687931805426728</v>
          </cell>
          <cell r="I48">
            <v>62601275.500000007</v>
          </cell>
          <cell r="J48">
            <v>51137687.239767313</v>
          </cell>
          <cell r="K48">
            <v>108965</v>
          </cell>
          <cell r="L48">
            <v>72965239.094551593</v>
          </cell>
          <cell r="M48">
            <v>669.62087913138703</v>
          </cell>
          <cell r="N48">
            <v>593.80677855876331</v>
          </cell>
          <cell r="O48">
            <v>3345.2800999999999</v>
          </cell>
          <cell r="P48">
            <v>51107144.335448407</v>
          </cell>
          <cell r="Q48">
            <v>15277.388681279157</v>
          </cell>
          <cell r="R48">
            <v>13228.8478475954</v>
          </cell>
          <cell r="S48">
            <v>-0.12181620064051379</v>
          </cell>
          <cell r="T48">
            <v>54975425.963339925</v>
          </cell>
          <cell r="U48">
            <v>44908288.470675975</v>
          </cell>
        </row>
        <row r="49">
          <cell r="C49">
            <v>11178</v>
          </cell>
          <cell r="D49" t="str">
            <v>ทุ่งช้าง,รพช.</v>
          </cell>
          <cell r="E49" t="str">
            <v>รพช.30BedsPOP&lt;20000</v>
          </cell>
          <cell r="F49">
            <v>29967122.510000002</v>
          </cell>
          <cell r="G49">
            <v>23524755.380000003</v>
          </cell>
          <cell r="H49">
            <v>0.78501882762183162</v>
          </cell>
          <cell r="I49">
            <v>29809212.309999999</v>
          </cell>
          <cell r="J49">
            <v>23400792.899926469</v>
          </cell>
          <cell r="K49">
            <v>47118</v>
          </cell>
          <cell r="L49">
            <v>34539855.118506573</v>
          </cell>
          <cell r="M49">
            <v>733.05011075399159</v>
          </cell>
          <cell r="N49">
            <v>742.70450475732036</v>
          </cell>
          <cell r="O49">
            <v>1210.7044000000003</v>
          </cell>
          <cell r="P49">
            <v>15373385.481493421</v>
          </cell>
          <cell r="Q49">
            <v>12697.885199304981</v>
          </cell>
          <cell r="R49">
            <v>17873.280286501853</v>
          </cell>
          <cell r="S49">
            <v>0.13464902818705157</v>
          </cell>
          <cell r="T49">
            <v>29809212.309999999</v>
          </cell>
          <cell r="U49">
            <v>23400792.899926469</v>
          </cell>
        </row>
        <row r="50">
          <cell r="C50">
            <v>11179</v>
          </cell>
          <cell r="D50" t="str">
            <v>เชียงกลาง,รพช.</v>
          </cell>
          <cell r="E50" t="str">
            <v>รพช.30BedsPOP20000-40000</v>
          </cell>
          <cell r="F50">
            <v>40564845.659999996</v>
          </cell>
          <cell r="G50">
            <v>29394001.690000001</v>
          </cell>
          <cell r="H50">
            <v>0.72461761438389272</v>
          </cell>
          <cell r="I50">
            <v>33416597.259999994</v>
          </cell>
          <cell r="J50">
            <v>24214254.98736852</v>
          </cell>
          <cell r="K50">
            <v>66319</v>
          </cell>
          <cell r="L50">
            <v>46432004.999174193</v>
          </cell>
          <cell r="M50">
            <v>700.13125950593633</v>
          </cell>
          <cell r="N50">
            <v>639.72346893498218</v>
          </cell>
          <cell r="O50">
            <v>1092.0322999999999</v>
          </cell>
          <cell r="P50">
            <v>16664757.8508258</v>
          </cell>
          <cell r="Q50">
            <v>15260.315881522736</v>
          </cell>
          <cell r="R50">
            <v>14702.838036570827</v>
          </cell>
          <cell r="S50">
            <v>-7.3141122739817224E-2</v>
          </cell>
          <cell r="T50">
            <v>30972469.818259295</v>
          </cell>
          <cell r="U50">
            <v>22443197.191284169</v>
          </cell>
        </row>
        <row r="51">
          <cell r="C51">
            <v>11180</v>
          </cell>
          <cell r="D51" t="str">
            <v>นาหมื่น,รพช.</v>
          </cell>
          <cell r="E51" t="str">
            <v>รพช.30BedsPOP&lt;20000</v>
          </cell>
          <cell r="F51">
            <v>30294674.270000003</v>
          </cell>
          <cell r="G51">
            <v>27200266.830000002</v>
          </cell>
          <cell r="H51">
            <v>0.89785638847207183</v>
          </cell>
          <cell r="I51">
            <v>22230081.419999998</v>
          </cell>
          <cell r="J51">
            <v>19959420.619201306</v>
          </cell>
          <cell r="K51">
            <v>39030</v>
          </cell>
          <cell r="L51">
            <v>29649038.704281554</v>
          </cell>
          <cell r="M51">
            <v>759.64741748095196</v>
          </cell>
          <cell r="N51">
            <v>742.70450475732036</v>
          </cell>
          <cell r="O51">
            <v>680.88189999999997</v>
          </cell>
          <cell r="P51">
            <v>12108248.035718452</v>
          </cell>
          <cell r="Q51">
            <v>17783.183890948567</v>
          </cell>
          <cell r="R51">
            <v>17873.280286501853</v>
          </cell>
          <cell r="S51">
            <v>-1.4367238042819995E-2</v>
          </cell>
          <cell r="T51">
            <v>21910696.548527587</v>
          </cell>
          <cell r="U51">
            <v>19672658.871968471</v>
          </cell>
        </row>
        <row r="52">
          <cell r="C52">
            <v>11181</v>
          </cell>
          <cell r="D52" t="str">
            <v>สันติสุข,รพช.</v>
          </cell>
          <cell r="E52" t="str">
            <v>รพช.30BedsPOP&lt;20000</v>
          </cell>
          <cell r="F52">
            <v>32248382.619999997</v>
          </cell>
          <cell r="G52">
            <v>29316347.859999999</v>
          </cell>
          <cell r="H52">
            <v>0.90907963371218525</v>
          </cell>
          <cell r="I52">
            <v>23382981.260000002</v>
          </cell>
          <cell r="J52">
            <v>21256992.038939692</v>
          </cell>
          <cell r="K52">
            <v>39914</v>
          </cell>
          <cell r="L52">
            <v>28570180.809606668</v>
          </cell>
          <cell r="M52">
            <v>715.7934762140269</v>
          </cell>
          <cell r="N52">
            <v>742.70450475732036</v>
          </cell>
          <cell r="O52">
            <v>731.3476999999998</v>
          </cell>
          <cell r="P52">
            <v>15739890.340393331</v>
          </cell>
          <cell r="Q52">
            <v>21521.760908516339</v>
          </cell>
          <cell r="R52">
            <v>17873.280286501853</v>
          </cell>
          <cell r="S52">
            <v>-3.5977850559778334E-2</v>
          </cell>
          <cell r="T52">
            <v>22541711.854585625</v>
          </cell>
          <cell r="U52">
            <v>20492211.156012323</v>
          </cell>
        </row>
        <row r="53">
          <cell r="C53">
            <v>11182</v>
          </cell>
          <cell r="D53" t="str">
            <v>บ่อเกลือ,รพช.</v>
          </cell>
          <cell r="E53" t="str">
            <v>รพช.10BedsPOP&lt;15000</v>
          </cell>
          <cell r="F53">
            <v>30692823.939999998</v>
          </cell>
          <cell r="G53">
            <v>27848742.199999999</v>
          </cell>
          <cell r="H53">
            <v>0.90733724125353321</v>
          </cell>
          <cell r="I53">
            <v>23640823.750000004</v>
          </cell>
          <cell r="J53">
            <v>21450199.80228601</v>
          </cell>
          <cell r="K53">
            <v>26468</v>
          </cell>
          <cell r="L53">
            <v>13598677.695564691</v>
          </cell>
          <cell r="M53">
            <v>513.77806013165673</v>
          </cell>
          <cell r="N53">
            <v>826.45356328610058</v>
          </cell>
          <cell r="O53">
            <v>896</v>
          </cell>
          <cell r="P53">
            <v>21635914.904435311</v>
          </cell>
          <cell r="Q53">
            <v>24147.226455842982</v>
          </cell>
          <cell r="R53">
            <v>19643.580865919103</v>
          </cell>
          <cell r="S53">
            <v>0.12035413086967342</v>
          </cell>
          <cell r="T53">
            <v>23640823.750000004</v>
          </cell>
          <cell r="U53">
            <v>21450199.80228601</v>
          </cell>
        </row>
        <row r="54">
          <cell r="C54">
            <v>11183</v>
          </cell>
          <cell r="D54" t="str">
            <v>สองแคว,รพช.</v>
          </cell>
          <cell r="E54" t="str">
            <v>รพช.30BedsPOP&lt;20000</v>
          </cell>
          <cell r="F54">
            <v>25234274.02</v>
          </cell>
          <cell r="G54">
            <v>23130582.309999999</v>
          </cell>
          <cell r="H54">
            <v>0.91663355528545531</v>
          </cell>
          <cell r="I54">
            <v>20745112.800000008</v>
          </cell>
          <cell r="J54">
            <v>19015666.500661813</v>
          </cell>
          <cell r="K54">
            <v>24349</v>
          </cell>
          <cell r="L54">
            <v>22464135.066658374</v>
          </cell>
          <cell r="M54">
            <v>922.5896368088371</v>
          </cell>
          <cell r="N54">
            <v>742.70450475732036</v>
          </cell>
          <cell r="O54">
            <v>513.42460000000005</v>
          </cell>
          <cell r="P54">
            <v>10276821.25334163</v>
          </cell>
          <cell r="Q54">
            <v>20016.222933886747</v>
          </cell>
          <cell r="R54">
            <v>17873.280286501853</v>
          </cell>
          <cell r="S54">
            <v>-0.16738248261035857</v>
          </cell>
          <cell r="T54">
            <v>17272744.317504078</v>
          </cell>
          <cell r="U54">
            <v>15832777.033290409</v>
          </cell>
        </row>
        <row r="55">
          <cell r="C55">
            <v>11453</v>
          </cell>
          <cell r="D55" t="str">
            <v>ปัว,รพร.</v>
          </cell>
          <cell r="E55" t="str">
            <v>รพช.90BedsPOP60000-80000</v>
          </cell>
          <cell r="F55">
            <v>183715396.5</v>
          </cell>
          <cell r="G55">
            <v>126496321.80999999</v>
          </cell>
          <cell r="H55">
            <v>0.68854502246359073</v>
          </cell>
          <cell r="I55">
            <v>130566727.05</v>
          </cell>
          <cell r="J55">
            <v>89901070.00963977</v>
          </cell>
          <cell r="K55">
            <v>161091</v>
          </cell>
          <cell r="L55">
            <v>132464824.70874862</v>
          </cell>
          <cell r="M55">
            <v>822.29810919758779</v>
          </cell>
          <cell r="N55">
            <v>654.42035225485768</v>
          </cell>
          <cell r="O55">
            <v>6821.0599999999995</v>
          </cell>
          <cell r="P55">
            <v>80147124.39125137</v>
          </cell>
          <cell r="Q55">
            <v>11749.951531177174</v>
          </cell>
          <cell r="R55">
            <v>13252.048233435693</v>
          </cell>
          <cell r="S55">
            <v>-7.9006396784656804E-2</v>
          </cell>
          <cell r="T55">
            <v>120251120.40581371</v>
          </cell>
          <cell r="U55">
            <v>82798310.401092947</v>
          </cell>
        </row>
        <row r="56">
          <cell r="C56">
            <v>11625</v>
          </cell>
          <cell r="D56" t="str">
            <v>เฉลิมพระเกียรติ,รพช.</v>
          </cell>
          <cell r="E56" t="str">
            <v>รพช.30BedsPOP&lt;20000</v>
          </cell>
          <cell r="F56">
            <v>23630786.559999999</v>
          </cell>
          <cell r="G56">
            <v>16684365.399999999</v>
          </cell>
          <cell r="H56">
            <v>0.70604359095865832</v>
          </cell>
          <cell r="I56">
            <v>25099577.620000001</v>
          </cell>
          <cell r="J56">
            <v>17721395.914370377</v>
          </cell>
          <cell r="K56">
            <v>23910</v>
          </cell>
          <cell r="L56">
            <v>18651745.077950966</v>
          </cell>
          <cell r="M56">
            <v>780.08134997703746</v>
          </cell>
          <cell r="N56">
            <v>742.70450475732036</v>
          </cell>
          <cell r="O56">
            <v>629.45770000000005</v>
          </cell>
          <cell r="P56">
            <v>12416318.012049032</v>
          </cell>
          <cell r="Q56">
            <v>19725.420805955717</v>
          </cell>
          <cell r="R56">
            <v>17873.280286501853</v>
          </cell>
          <cell r="S56">
            <v>-6.6290726740495701E-2</v>
          </cell>
          <cell r="T56">
            <v>23435708.37869072</v>
          </cell>
          <cell r="U56">
            <v>16546631.700350711</v>
          </cell>
        </row>
        <row r="57">
          <cell r="C57">
            <v>25017</v>
          </cell>
          <cell r="D57" t="str">
            <v>ภูเพียง</v>
          </cell>
          <cell r="E57" t="str">
            <v>รพช.30BedsPOP&lt;20000</v>
          </cell>
          <cell r="F57">
            <v>19502227.41</v>
          </cell>
          <cell r="G57">
            <v>18905924.91</v>
          </cell>
          <cell r="H57">
            <v>0.9694238772082906</v>
          </cell>
          <cell r="I57">
            <v>7966282.0300000021</v>
          </cell>
          <cell r="J57">
            <v>7722704.0124573344</v>
          </cell>
          <cell r="K57">
            <v>12527</v>
          </cell>
          <cell r="L57">
            <v>8628105.9223902747</v>
          </cell>
          <cell r="M57">
            <v>688.76075056999082</v>
          </cell>
          <cell r="N57">
            <v>742.70450475732036</v>
          </cell>
          <cell r="O57">
            <v>0</v>
          </cell>
          <cell r="P57">
            <v>0</v>
          </cell>
          <cell r="Q57" t="e">
            <v>#DIV/0!</v>
          </cell>
          <cell r="R57">
            <v>17873.280286501853</v>
          </cell>
          <cell r="S57">
            <v>7.8320017716874676E-2</v>
          </cell>
          <cell r="T57">
            <v>7966282.0300000021</v>
          </cell>
          <cell r="U57">
            <v>7722704.0124573344</v>
          </cell>
        </row>
        <row r="58">
          <cell r="C58">
            <v>10717</v>
          </cell>
          <cell r="D58" t="str">
            <v>พะเยา,รพท.</v>
          </cell>
          <cell r="E58" t="str">
            <v xml:space="preserve">รพท.300to400Beds </v>
          </cell>
          <cell r="F58">
            <v>768672903.41999996</v>
          </cell>
          <cell r="G58">
            <v>426085217.63999999</v>
          </cell>
          <cell r="H58">
            <v>0.55431278472839396</v>
          </cell>
          <cell r="I58">
            <v>612465832.76000011</v>
          </cell>
          <cell r="J58">
            <v>339497641.30819046</v>
          </cell>
          <cell r="K58">
            <v>393176</v>
          </cell>
          <cell r="L58">
            <v>437435903.52366656</v>
          </cell>
          <cell r="M58">
            <v>1112.5702065326127</v>
          </cell>
          <cell r="N58">
            <v>827.17118061382268</v>
          </cell>
          <cell r="O58">
            <v>32124.1459</v>
          </cell>
          <cell r="P58">
            <v>429602796.88633347</v>
          </cell>
          <cell r="Q58">
            <v>13373.205258862103</v>
          </cell>
          <cell r="R58">
            <v>14048.073310308935</v>
          </cell>
          <cell r="S58">
            <v>-0.1044157401785054</v>
          </cell>
          <cell r="T58">
            <v>548514759.49831998</v>
          </cell>
          <cell r="U58">
            <v>304048743.80213904</v>
          </cell>
        </row>
        <row r="59">
          <cell r="C59">
            <v>10718</v>
          </cell>
          <cell r="D59" t="str">
            <v>เชียงคำ,รพท.</v>
          </cell>
          <cell r="E59" t="str">
            <v xml:space="preserve">รพท.200to300Beds </v>
          </cell>
          <cell r="F59">
            <v>434093932.28000003</v>
          </cell>
          <cell r="G59">
            <v>290159837.62000006</v>
          </cell>
          <cell r="H59">
            <v>0.6684263843449455</v>
          </cell>
          <cell r="I59">
            <v>283845542.83999991</v>
          </cell>
          <cell r="J59">
            <v>189729849.91296947</v>
          </cell>
          <cell r="K59">
            <v>328529</v>
          </cell>
          <cell r="L59">
            <v>224833837.95628956</v>
          </cell>
          <cell r="M59">
            <v>684.36527051276926</v>
          </cell>
          <cell r="N59">
            <v>757.03886846540456</v>
          </cell>
          <cell r="O59">
            <v>19604.9529</v>
          </cell>
          <cell r="P59">
            <v>225206070.66371042</v>
          </cell>
          <cell r="Q59">
            <v>11487.20284167122</v>
          </cell>
          <cell r="R59">
            <v>15543.349002157387</v>
          </cell>
          <cell r="S59">
            <v>0.22974837767317399</v>
          </cell>
          <cell r="T59">
            <v>283845542.83999991</v>
          </cell>
          <cell r="U59">
            <v>189729849.91296947</v>
          </cell>
        </row>
        <row r="60">
          <cell r="C60">
            <v>11184</v>
          </cell>
          <cell r="D60" t="str">
            <v>จุน,รพช.</v>
          </cell>
          <cell r="E60" t="str">
            <v>รพช.30BedsPOP40000-60000</v>
          </cell>
          <cell r="F60">
            <v>85317459.810000002</v>
          </cell>
          <cell r="G60">
            <v>76347088.120000005</v>
          </cell>
          <cell r="H60">
            <v>0.89485889863602586</v>
          </cell>
          <cell r="I60">
            <v>59604986.979999997</v>
          </cell>
          <cell r="J60">
            <v>53338053.00213746</v>
          </cell>
          <cell r="K60">
            <v>120992</v>
          </cell>
          <cell r="L60">
            <v>69941164.038580775</v>
          </cell>
          <cell r="M60">
            <v>578.06436821096247</v>
          </cell>
          <cell r="N60">
            <v>635.54962394588699</v>
          </cell>
          <cell r="O60">
            <v>2133.3568999999998</v>
          </cell>
          <cell r="P60">
            <v>34084572.441419207</v>
          </cell>
          <cell r="Q60">
            <v>15976.966836359734</v>
          </cell>
          <cell r="R60">
            <v>14762.0315380762</v>
          </cell>
          <cell r="S60">
            <v>4.1945057135665105E-2</v>
          </cell>
          <cell r="T60">
            <v>59604986.979999997</v>
          </cell>
          <cell r="U60">
            <v>53338053.00213746</v>
          </cell>
        </row>
        <row r="61">
          <cell r="C61">
            <v>11185</v>
          </cell>
          <cell r="D61" t="str">
            <v>เชียงม่วน,รพช.</v>
          </cell>
          <cell r="E61" t="str">
            <v>รพช.30BedsPOP&lt;20000</v>
          </cell>
          <cell r="F61">
            <v>41663684.32</v>
          </cell>
          <cell r="G61">
            <v>34814339.289999999</v>
          </cell>
          <cell r="H61">
            <v>0.83560395241589136</v>
          </cell>
          <cell r="I61">
            <v>32812157.93</v>
          </cell>
          <cell r="J61">
            <v>27417968.853602432</v>
          </cell>
          <cell r="K61">
            <v>62378</v>
          </cell>
          <cell r="L61">
            <v>43962177.821185097</v>
          </cell>
          <cell r="M61">
            <v>704.77055726674621</v>
          </cell>
          <cell r="N61">
            <v>742.70450475732036</v>
          </cell>
          <cell r="O61">
            <v>997.05309999999986</v>
          </cell>
          <cell r="P61">
            <v>12717252.048814898</v>
          </cell>
          <cell r="Q61">
            <v>12754.839284702992</v>
          </cell>
          <cell r="R61">
            <v>17873.280286501853</v>
          </cell>
          <cell r="S61">
            <v>0.13178680981283644</v>
          </cell>
          <cell r="T61">
            <v>32812157.93</v>
          </cell>
          <cell r="U61">
            <v>27417968.853602432</v>
          </cell>
        </row>
        <row r="62">
          <cell r="C62">
            <v>11186</v>
          </cell>
          <cell r="D62" t="str">
            <v>ดอกคำใต้,รพช.</v>
          </cell>
          <cell r="E62" t="str">
            <v>รพช.30BedsPOP40000-60000</v>
          </cell>
          <cell r="F62">
            <v>97671920.150000006</v>
          </cell>
          <cell r="G62">
            <v>83232157.560000002</v>
          </cell>
          <cell r="H62">
            <v>0.85216055374129962</v>
          </cell>
          <cell r="I62">
            <v>89739728.129999995</v>
          </cell>
          <cell r="J62">
            <v>76472656.415854484</v>
          </cell>
          <cell r="K62">
            <v>134285</v>
          </cell>
          <cell r="L62">
            <v>105752648.10785542</v>
          </cell>
          <cell r="M62">
            <v>787.52390890907714</v>
          </cell>
          <cell r="N62">
            <v>635.54962394588699</v>
          </cell>
          <cell r="O62">
            <v>3303</v>
          </cell>
          <cell r="P62">
            <v>29858369.722144544</v>
          </cell>
          <cell r="Q62">
            <v>9039.7728495744905</v>
          </cell>
          <cell r="R62">
            <v>14762.0315380762</v>
          </cell>
          <cell r="S62">
            <v>-1.1114483412036091E-2</v>
          </cell>
          <cell r="T62">
            <v>88742317.410298482</v>
          </cell>
          <cell r="U62">
            <v>75622702.344646126</v>
          </cell>
        </row>
        <row r="63">
          <cell r="C63">
            <v>11187</v>
          </cell>
          <cell r="D63" t="str">
            <v>ปง,รพช.</v>
          </cell>
          <cell r="E63" t="str">
            <v>รพช.30BedsPOP40000-60000</v>
          </cell>
          <cell r="F63">
            <v>71605059.429999977</v>
          </cell>
          <cell r="G63">
            <v>62926133.529999986</v>
          </cell>
          <cell r="H63">
            <v>0.87879451579138235</v>
          </cell>
          <cell r="I63">
            <v>60307744.470000014</v>
          </cell>
          <cell r="J63">
            <v>52998115.09998408</v>
          </cell>
          <cell r="K63">
            <v>112987</v>
          </cell>
          <cell r="L63">
            <v>79208520.811147451</v>
          </cell>
          <cell r="M63">
            <v>701.04101189647884</v>
          </cell>
          <cell r="N63">
            <v>635.54962394588699</v>
          </cell>
          <cell r="O63">
            <v>2162.8861999999999</v>
          </cell>
          <cell r="P63">
            <v>24396405.888852548</v>
          </cell>
          <cell r="Q63">
            <v>11279.560565346688</v>
          </cell>
          <cell r="R63">
            <v>14762.0315380762</v>
          </cell>
          <cell r="S63">
            <v>1.2790217865548295E-3</v>
          </cell>
          <cell r="T63">
            <v>60307744.470000014</v>
          </cell>
          <cell r="U63">
            <v>52998115.09998408</v>
          </cell>
        </row>
        <row r="64">
          <cell r="C64">
            <v>11188</v>
          </cell>
          <cell r="D64" t="str">
            <v>แม่ใจ,รพช.</v>
          </cell>
          <cell r="E64" t="str">
            <v>รพช.30BedsPOP20000-40000</v>
          </cell>
          <cell r="F64">
            <v>48545899.219999991</v>
          </cell>
          <cell r="G64">
            <v>37843627.239999995</v>
          </cell>
          <cell r="H64">
            <v>0.77954323327085751</v>
          </cell>
          <cell r="I64">
            <v>41563494.509999998</v>
          </cell>
          <cell r="J64">
            <v>32400540.896360934</v>
          </cell>
          <cell r="K64">
            <v>71968</v>
          </cell>
          <cell r="L64">
            <v>60353449.51812771</v>
          </cell>
          <cell r="M64">
            <v>838.61507222831972</v>
          </cell>
          <cell r="N64">
            <v>639.72346893498218</v>
          </cell>
          <cell r="O64">
            <v>1273.0037</v>
          </cell>
          <cell r="P64">
            <v>22052339.021872278</v>
          </cell>
          <cell r="Q64">
            <v>17323.075354668865</v>
          </cell>
          <cell r="R64">
            <v>14702.838036570827</v>
          </cell>
          <cell r="S64">
            <v>-0.21417673466063281</v>
          </cell>
          <cell r="T64">
            <v>32661560.974763062</v>
          </cell>
          <cell r="U64">
            <v>25461098.845940057</v>
          </cell>
        </row>
        <row r="65">
          <cell r="C65">
            <v>10715</v>
          </cell>
          <cell r="D65" t="str">
            <v>แพร่,รพท.</v>
          </cell>
          <cell r="E65" t="str">
            <v xml:space="preserve">รพท.&gt;500Beds </v>
          </cell>
          <cell r="F65">
            <v>943980151.83000004</v>
          </cell>
          <cell r="G65">
            <v>584564230.81000006</v>
          </cell>
          <cell r="H65">
            <v>0.61925479013172446</v>
          </cell>
          <cell r="I65">
            <v>677234669.79999995</v>
          </cell>
          <cell r="J65">
            <v>419380813.31692666</v>
          </cell>
          <cell r="K65">
            <v>459163</v>
          </cell>
          <cell r="L65">
            <v>401503188.22490424</v>
          </cell>
          <cell r="M65">
            <v>874.42408953880044</v>
          </cell>
          <cell r="N65">
            <v>619.30920794519272</v>
          </cell>
          <cell r="O65">
            <v>52487.872500000005</v>
          </cell>
          <cell r="P65">
            <v>640872940.36509573</v>
          </cell>
          <cell r="Q65">
            <v>12209.924118473189</v>
          </cell>
          <cell r="R65">
            <v>10803.309037819314</v>
          </cell>
          <cell r="S65">
            <v>-0.18320598692664231</v>
          </cell>
          <cell r="T65">
            <v>553161223.7383523</v>
          </cell>
          <cell r="U65">
            <v>342547737.51510125</v>
          </cell>
        </row>
        <row r="66">
          <cell r="C66">
            <v>11166</v>
          </cell>
          <cell r="D66" t="str">
            <v>ร้องกวาง,รพช.</v>
          </cell>
          <cell r="E66" t="str">
            <v>รพช.30BedsPOP40000-60000</v>
          </cell>
          <cell r="F66">
            <v>69000054.539999992</v>
          </cell>
          <cell r="G66">
            <v>43490983.939999998</v>
          </cell>
          <cell r="H66">
            <v>0.6303036168585614</v>
          </cell>
          <cell r="I66">
            <v>53013862.480000012</v>
          </cell>
          <cell r="J66">
            <v>33414829.264786392</v>
          </cell>
          <cell r="K66">
            <v>94227</v>
          </cell>
          <cell r="L66">
            <v>80106104.882851124</v>
          </cell>
          <cell r="M66">
            <v>850.13960842275696</v>
          </cell>
          <cell r="N66">
            <v>635.54962394588699</v>
          </cell>
          <cell r="O66">
            <v>2558.0862999999999</v>
          </cell>
          <cell r="P66">
            <v>37446748.587148868</v>
          </cell>
          <cell r="Q66">
            <v>14638.579076534232</v>
          </cell>
          <cell r="R66">
            <v>14762.0315380762</v>
          </cell>
          <cell r="S66">
            <v>-0.16932271594589524</v>
          </cell>
          <cell r="T66">
            <v>44037411.30210422</v>
          </cell>
          <cell r="U66">
            <v>27756939.620804381</v>
          </cell>
        </row>
        <row r="67">
          <cell r="C67">
            <v>11167</v>
          </cell>
          <cell r="D67" t="str">
            <v>ลอง,รพช.</v>
          </cell>
          <cell r="E67" t="str">
            <v>รพช.60BedsPOP40000-60000</v>
          </cell>
          <cell r="F67">
            <v>56009238.090000004</v>
          </cell>
          <cell r="G67">
            <v>47495592.780000001</v>
          </cell>
          <cell r="H67">
            <v>0.84799569499017979</v>
          </cell>
          <cell r="I67">
            <v>49469260.289999999</v>
          </cell>
          <cell r="J67">
            <v>41949719.760268651</v>
          </cell>
          <cell r="K67">
            <v>90451</v>
          </cell>
          <cell r="L67">
            <v>76356891.460921988</v>
          </cell>
          <cell r="M67">
            <v>844.17962721166145</v>
          </cell>
          <cell r="N67">
            <v>606.27024231824566</v>
          </cell>
          <cell r="O67">
            <v>1678.1394</v>
          </cell>
          <cell r="P67">
            <v>25925273.219077989</v>
          </cell>
          <cell r="Q67">
            <v>15448.819817398953</v>
          </cell>
          <cell r="R67">
            <v>14041.46808412123</v>
          </cell>
          <cell r="S67">
            <v>-0.2334803359019601</v>
          </cell>
          <cell r="T67">
            <v>37919160.780669302</v>
          </cell>
          <cell r="U67">
            <v>32155285.099648032</v>
          </cell>
        </row>
        <row r="68">
          <cell r="C68">
            <v>11169</v>
          </cell>
          <cell r="D68" t="str">
            <v>สูงเม่น,รพช.</v>
          </cell>
          <cell r="E68" t="str">
            <v>รพช.30BedsPOP60000-80000</v>
          </cell>
          <cell r="F68">
            <v>73404130.970000014</v>
          </cell>
          <cell r="G68">
            <v>54412430.090000004</v>
          </cell>
          <cell r="H68">
            <v>0.741272042471808</v>
          </cell>
          <cell r="I68">
            <v>58541778.969999999</v>
          </cell>
          <cell r="J68">
            <v>43395384.067025036</v>
          </cell>
          <cell r="K68">
            <v>103312</v>
          </cell>
          <cell r="L68">
            <v>112926399.64541952</v>
          </cell>
          <cell r="M68">
            <v>1093.0617899703764</v>
          </cell>
          <cell r="N68">
            <v>692.58527443236471</v>
          </cell>
          <cell r="O68">
            <v>1505.3477000000003</v>
          </cell>
          <cell r="P68">
            <v>33391674.844580494</v>
          </cell>
          <cell r="Q68">
            <v>22182.034651914961</v>
          </cell>
          <cell r="R68">
            <v>14363.686703651305</v>
          </cell>
          <cell r="S68">
            <v>-0.36320435503416576</v>
          </cell>
          <cell r="T68">
            <v>37279149.896648467</v>
          </cell>
          <cell r="U68">
            <v>27633991.585501298</v>
          </cell>
        </row>
        <row r="69">
          <cell r="C69">
            <v>11170</v>
          </cell>
          <cell r="D69" t="str">
            <v>สอง,รพช.</v>
          </cell>
          <cell r="E69" t="str">
            <v>รพช.30BedsPOP40000-60000</v>
          </cell>
          <cell r="F69">
            <v>62258451.18</v>
          </cell>
          <cell r="G69">
            <v>53435562.990000002</v>
          </cell>
          <cell r="H69">
            <v>0.85828609573836823</v>
          </cell>
          <cell r="I69">
            <v>38599288.150000006</v>
          </cell>
          <cell r="J69">
            <v>33129232.324543767</v>
          </cell>
          <cell r="K69">
            <v>90180</v>
          </cell>
          <cell r="L69">
            <v>70226772.922248408</v>
          </cell>
          <cell r="M69">
            <v>778.7399969200311</v>
          </cell>
          <cell r="N69">
            <v>635.54962394588699</v>
          </cell>
          <cell r="O69">
            <v>1575.2616</v>
          </cell>
          <cell r="P69">
            <v>23058283.967751574</v>
          </cell>
          <cell r="Q69">
            <v>14637.749036573718</v>
          </cell>
          <cell r="R69">
            <v>14762.0315380762</v>
          </cell>
          <cell r="S69">
            <v>-0.13632548241499529</v>
          </cell>
          <cell r="T69">
            <v>33337221.572075844</v>
          </cell>
          <cell r="U69">
            <v>28612873.74586188</v>
          </cell>
        </row>
        <row r="70">
          <cell r="C70">
            <v>11171</v>
          </cell>
          <cell r="D70" t="str">
            <v>วังชิ้น,รพช.</v>
          </cell>
          <cell r="E70" t="str">
            <v>รพช.30BedsPOP40000-60000</v>
          </cell>
          <cell r="F70">
            <v>51280333.880000003</v>
          </cell>
          <cell r="G70">
            <v>45307075.779999994</v>
          </cell>
          <cell r="H70">
            <v>0.88351756613016796</v>
          </cell>
          <cell r="I70">
            <v>40343623.580000006</v>
          </cell>
          <cell r="J70">
            <v>35644300.114273258</v>
          </cell>
          <cell r="K70">
            <v>93282</v>
          </cell>
          <cell r="L70">
            <v>58768222.834772117</v>
          </cell>
          <cell r="M70">
            <v>630.00603369108853</v>
          </cell>
          <cell r="N70">
            <v>635.54962394588699</v>
          </cell>
          <cell r="O70">
            <v>1484.2284000000002</v>
          </cell>
          <cell r="P70">
            <v>21920339.245227888</v>
          </cell>
          <cell r="Q70">
            <v>14768.845041118931</v>
          </cell>
          <cell r="R70">
            <v>14762.0315380762</v>
          </cell>
          <cell r="S70">
            <v>6.2834728784226792E-3</v>
          </cell>
          <cell r="T70">
            <v>40343623.580000006</v>
          </cell>
          <cell r="U70">
            <v>35644300.114273258</v>
          </cell>
        </row>
        <row r="71">
          <cell r="C71">
            <v>11172</v>
          </cell>
          <cell r="D71" t="str">
            <v>หนองม่วงไข่,รพช.</v>
          </cell>
          <cell r="E71" t="str">
            <v>รพช.30BedsPOP&lt;20000</v>
          </cell>
          <cell r="F71">
            <v>39554080.789999999</v>
          </cell>
          <cell r="G71">
            <v>29989200.589999996</v>
          </cell>
          <cell r="H71">
            <v>0.75818221510994688</v>
          </cell>
          <cell r="I71">
            <v>33898147.959999993</v>
          </cell>
          <cell r="J71">
            <v>25700972.90843752</v>
          </cell>
          <cell r="K71">
            <v>68165</v>
          </cell>
          <cell r="L71">
            <v>47770726.536167294</v>
          </cell>
          <cell r="M71">
            <v>700.81018904375105</v>
          </cell>
          <cell r="N71">
            <v>742.70450475732036</v>
          </cell>
          <cell r="O71">
            <v>1283.0468999999998</v>
          </cell>
          <cell r="P71">
            <v>24575075.963832699</v>
          </cell>
          <cell r="Q71">
            <v>19153.684844905281</v>
          </cell>
          <cell r="R71">
            <v>17873.280286501853</v>
          </cell>
          <cell r="S71">
            <v>1.6765408486692175E-2</v>
          </cell>
          <cell r="T71">
            <v>33898147.959999993</v>
          </cell>
          <cell r="U71">
            <v>25700972.90843752</v>
          </cell>
        </row>
        <row r="72">
          <cell r="C72">
            <v>11452</v>
          </cell>
          <cell r="D72" t="str">
            <v>เด่นชัย,รพร.</v>
          </cell>
          <cell r="E72" t="str">
            <v>รพช.30BedsPOP20000-40000</v>
          </cell>
          <cell r="F72">
            <v>60206142.100000001</v>
          </cell>
          <cell r="G72">
            <v>44726149</v>
          </cell>
          <cell r="H72">
            <v>0.74288349061980508</v>
          </cell>
          <cell r="I72">
            <v>55229449.480000004</v>
          </cell>
          <cell r="J72">
            <v>41029046.214712583</v>
          </cell>
          <cell r="K72">
            <v>98328</v>
          </cell>
          <cell r="L72">
            <v>74923547.471320435</v>
          </cell>
          <cell r="M72">
            <v>761.97570856033315</v>
          </cell>
          <cell r="N72">
            <v>639.72346893498218</v>
          </cell>
          <cell r="O72">
            <v>1794.3008</v>
          </cell>
          <cell r="P72">
            <v>35379641.998679578</v>
          </cell>
          <cell r="Q72">
            <v>19717.787563088408</v>
          </cell>
          <cell r="R72">
            <v>14702.838036570827</v>
          </cell>
          <cell r="S72">
            <v>-0.19055791828203081</v>
          </cell>
          <cell r="T72">
            <v>44705040.559228614</v>
          </cell>
          <cell r="U72">
            <v>33210636.578939717</v>
          </cell>
        </row>
        <row r="73">
          <cell r="C73">
            <v>10719</v>
          </cell>
          <cell r="D73" t="str">
            <v>ศรีสังวาลย์,รพท.</v>
          </cell>
          <cell r="E73" t="str">
            <v xml:space="preserve">รพท.=/&lt;200 </v>
          </cell>
          <cell r="F73">
            <v>251281156.04999998</v>
          </cell>
          <cell r="G73">
            <v>146368623.09999999</v>
          </cell>
          <cell r="H73">
            <v>0.58248945285366138</v>
          </cell>
          <cell r="I73">
            <v>182933503.28999999</v>
          </cell>
          <cell r="J73">
            <v>106556836.23999555</v>
          </cell>
          <cell r="K73">
            <v>129635</v>
          </cell>
          <cell r="L73">
            <v>129771955.67849334</v>
          </cell>
          <cell r="M73">
            <v>1001.0564714659879</v>
          </cell>
          <cell r="N73">
            <v>759.49236203220676</v>
          </cell>
          <cell r="O73">
            <v>9666.0499999999993</v>
          </cell>
          <cell r="P73">
            <v>210782462.6415067</v>
          </cell>
          <cell r="Q73">
            <v>21806.47344484114</v>
          </cell>
          <cell r="R73">
            <v>18881.26402627401</v>
          </cell>
          <cell r="S73">
            <v>-0.17498050420475017</v>
          </cell>
          <cell r="T73">
            <v>150923706.64837447</v>
          </cell>
          <cell r="U73">
            <v>87911467.308258146</v>
          </cell>
        </row>
        <row r="74">
          <cell r="C74">
            <v>11203</v>
          </cell>
          <cell r="D74" t="str">
            <v>ขุนยวม,รพช.</v>
          </cell>
          <cell r="E74" t="str">
            <v>รพช.30BedsPOP20000-40000</v>
          </cell>
          <cell r="F74">
            <v>44989501.090000004</v>
          </cell>
          <cell r="G74">
            <v>35969278.460000001</v>
          </cell>
          <cell r="H74">
            <v>0.79950383063916741</v>
          </cell>
          <cell r="I74">
            <v>44623711.349999994</v>
          </cell>
          <cell r="J74">
            <v>35676828.161661491</v>
          </cell>
          <cell r="K74">
            <v>68664</v>
          </cell>
          <cell r="L74">
            <v>46743364.86156103</v>
          </cell>
          <cell r="M74">
            <v>680.7550515781345</v>
          </cell>
          <cell r="N74">
            <v>639.72346893498218</v>
          </cell>
          <cell r="O74">
            <v>1487.6454999999999</v>
          </cell>
          <cell r="P74">
            <v>18797994.298438963</v>
          </cell>
          <cell r="Q74">
            <v>12636.071092500844</v>
          </cell>
          <cell r="R74">
            <v>14702.838036570827</v>
          </cell>
          <cell r="S74">
            <v>3.9246051131942754E-3</v>
          </cell>
          <cell r="T74">
            <v>44623711.349999994</v>
          </cell>
          <cell r="U74">
            <v>35676828.161661491</v>
          </cell>
        </row>
        <row r="75">
          <cell r="C75">
            <v>11204</v>
          </cell>
          <cell r="D75" t="str">
            <v>ปาย,รพช.</v>
          </cell>
          <cell r="E75" t="str">
            <v>รพช.60BedsPOP&lt;40000</v>
          </cell>
          <cell r="F75">
            <v>75685620.24000001</v>
          </cell>
          <cell r="G75">
            <v>56107509.870000012</v>
          </cell>
          <cell r="H75">
            <v>0.74132324861819754</v>
          </cell>
          <cell r="I75">
            <v>65419042.120000005</v>
          </cell>
          <cell r="J75">
            <v>48496656.825889103</v>
          </cell>
          <cell r="K75">
            <v>99740</v>
          </cell>
          <cell r="L75">
            <v>64680798.684312232</v>
          </cell>
          <cell r="M75">
            <v>648.49407142883729</v>
          </cell>
          <cell r="N75">
            <v>715.82506800815213</v>
          </cell>
          <cell r="O75">
            <v>2074.8238000000001</v>
          </cell>
          <cell r="P75">
            <v>37014310.455687776</v>
          </cell>
          <cell r="Q75">
            <v>17839.73677942569</v>
          </cell>
          <cell r="R75">
            <v>19250.523323134847</v>
          </cell>
          <cell r="S75">
            <v>9.4819969003165652E-2</v>
          </cell>
          <cell r="T75">
            <v>65419042.120000005</v>
          </cell>
          <cell r="U75">
            <v>48496656.825889103</v>
          </cell>
        </row>
        <row r="76">
          <cell r="C76">
            <v>11205</v>
          </cell>
          <cell r="D76" t="str">
            <v>แม่สะเรียง,รพช.</v>
          </cell>
          <cell r="E76" t="str">
            <v>รพช.90BedsPOP&lt;60000</v>
          </cell>
          <cell r="F76">
            <v>132145572.57000001</v>
          </cell>
          <cell r="G76">
            <v>101264192.27000001</v>
          </cell>
          <cell r="H76">
            <v>0.76630787018126134</v>
          </cell>
          <cell r="I76">
            <v>127574264.61</v>
          </cell>
          <cell r="J76">
            <v>97761163.003229767</v>
          </cell>
          <cell r="K76">
            <v>128547</v>
          </cell>
          <cell r="L76">
            <v>79865080.777589306</v>
          </cell>
          <cell r="M76">
            <v>621.29089576255615</v>
          </cell>
          <cell r="N76">
            <v>625.38787063931409</v>
          </cell>
          <cell r="O76">
            <v>4609.68</v>
          </cell>
          <cell r="P76">
            <v>103285476.1024107</v>
          </cell>
          <cell r="Q76">
            <v>22406.213902572563</v>
          </cell>
          <cell r="R76">
            <v>16061.802428930911</v>
          </cell>
          <cell r="S76">
            <v>-0.15680570860153337</v>
          </cell>
          <cell r="T76">
            <v>107569891.64850944</v>
          </cell>
          <cell r="U76">
            <v>82431654.564798325</v>
          </cell>
        </row>
        <row r="77">
          <cell r="C77">
            <v>11206</v>
          </cell>
          <cell r="D77" t="str">
            <v>แม่ลาน้อย,รพช.</v>
          </cell>
          <cell r="E77" t="str">
            <v>รพช.30BedsPOP20000-40000</v>
          </cell>
          <cell r="F77">
            <v>48589515.869999997</v>
          </cell>
          <cell r="G77">
            <v>44320414.359999999</v>
          </cell>
          <cell r="H77">
            <v>0.91213945161705523</v>
          </cell>
          <cell r="I77">
            <v>38568069.530000001</v>
          </cell>
          <cell r="J77">
            <v>35179457.791022658</v>
          </cell>
          <cell r="K77">
            <v>57320</v>
          </cell>
          <cell r="L77">
            <v>38322515.14095404</v>
          </cell>
          <cell r="M77">
            <v>668.57144349187092</v>
          </cell>
          <cell r="N77">
            <v>639.72346893498218</v>
          </cell>
          <cell r="O77">
            <v>824.32569999999998</v>
          </cell>
          <cell r="P77">
            <v>17103143.649045948</v>
          </cell>
          <cell r="Q77">
            <v>20748.04127670161</v>
          </cell>
          <cell r="R77">
            <v>14702.838036570827</v>
          </cell>
          <cell r="S77">
            <v>-0.11974205519703023</v>
          </cell>
          <cell r="T77">
            <v>33949849.619495846</v>
          </cell>
          <cell r="U77">
            <v>30966997.214408431</v>
          </cell>
        </row>
        <row r="78">
          <cell r="C78">
            <v>11207</v>
          </cell>
          <cell r="D78" t="str">
            <v>สบเมย,รพช.</v>
          </cell>
          <cell r="E78" t="str">
            <v>รพช.30BedsPOP40000-60000</v>
          </cell>
          <cell r="F78">
            <v>43557739.720000006</v>
          </cell>
          <cell r="G78">
            <v>40717787.910000004</v>
          </cell>
          <cell r="H78">
            <v>0.93480029431609812</v>
          </cell>
          <cell r="I78">
            <v>38152498.580000006</v>
          </cell>
          <cell r="J78">
            <v>35664966.901478522</v>
          </cell>
          <cell r="K78">
            <v>39629</v>
          </cell>
          <cell r="L78">
            <v>41516294.332938917</v>
          </cell>
          <cell r="M78">
            <v>1047.6240715874465</v>
          </cell>
          <cell r="N78">
            <v>635.54962394588699</v>
          </cell>
          <cell r="O78">
            <v>926.89010000000007</v>
          </cell>
          <cell r="P78">
            <v>16142489.497061083</v>
          </cell>
          <cell r="Q78">
            <v>17415.753493387278</v>
          </cell>
          <cell r="R78">
            <v>14762.0315380762</v>
          </cell>
          <cell r="S78">
            <v>-0.32587934822762354</v>
          </cell>
          <cell r="T78">
            <v>25719387.20949427</v>
          </cell>
          <cell r="U78">
            <v>24042490.733064935</v>
          </cell>
        </row>
        <row r="79">
          <cell r="C79">
            <v>11208</v>
          </cell>
          <cell r="D79" t="str">
            <v>ปางมะผ้า,รพช.</v>
          </cell>
          <cell r="E79" t="str">
            <v>รพช.30BedsPOP20000-40000</v>
          </cell>
          <cell r="F79">
            <v>37837299.909999996</v>
          </cell>
          <cell r="G79">
            <v>32282691.669999998</v>
          </cell>
          <cell r="H79">
            <v>0.8531975523303138</v>
          </cell>
          <cell r="I79">
            <v>38402845.909999996</v>
          </cell>
          <cell r="J79">
            <v>32765214.132930201</v>
          </cell>
          <cell r="K79">
            <v>46717</v>
          </cell>
          <cell r="L79">
            <v>39735498.687712759</v>
          </cell>
          <cell r="M79">
            <v>850.55758477027121</v>
          </cell>
          <cell r="N79">
            <v>639.72346893498218</v>
          </cell>
          <cell r="O79">
            <v>1142.0428000000002</v>
          </cell>
          <cell r="P79">
            <v>17861494.312287234</v>
          </cell>
          <cell r="Q79">
            <v>15639.951770885671</v>
          </cell>
          <cell r="R79">
            <v>14702.838036570827</v>
          </cell>
          <cell r="S79">
            <v>-0.18958908814098291</v>
          </cell>
          <cell r="T79">
            <v>31122085.371904422</v>
          </cell>
          <cell r="U79">
            <v>26553287.062723916</v>
          </cell>
        </row>
        <row r="80">
          <cell r="C80">
            <v>10672</v>
          </cell>
          <cell r="D80" t="str">
            <v>ลำปาง,รพศ.</v>
          </cell>
          <cell r="E80" t="str">
            <v xml:space="preserve">รพศ.=/&lt;800Beds </v>
          </cell>
          <cell r="F80">
            <v>1806196440.8400002</v>
          </cell>
          <cell r="G80">
            <v>1109355818.3100002</v>
          </cell>
          <cell r="H80">
            <v>0.614194443763867</v>
          </cell>
          <cell r="I80">
            <v>1381123653.0999999</v>
          </cell>
          <cell r="J80">
            <v>848278473.88487446</v>
          </cell>
          <cell r="K80">
            <v>876899</v>
          </cell>
          <cell r="L80">
            <v>733327100.78206062</v>
          </cell>
          <cell r="M80">
            <v>836.27316347955764</v>
          </cell>
          <cell r="N80">
            <v>925.92198703460622</v>
          </cell>
          <cell r="O80">
            <v>119689.9537</v>
          </cell>
          <cell r="P80">
            <v>1311186425.6979396</v>
          </cell>
          <cell r="Q80">
            <v>10954.8578236098</v>
          </cell>
          <cell r="R80">
            <v>12076.814903924082</v>
          </cell>
          <cell r="S80">
            <v>0.10413232877424303</v>
          </cell>
          <cell r="T80">
            <v>1381123653.0999999</v>
          </cell>
          <cell r="U80">
            <v>848278473.88487446</v>
          </cell>
        </row>
        <row r="81">
          <cell r="C81">
            <v>11146</v>
          </cell>
          <cell r="D81" t="str">
            <v>แม่เมาะ,รพช.</v>
          </cell>
          <cell r="E81" t="str">
            <v>รพช.30BedsPOP20000-40000</v>
          </cell>
          <cell r="F81">
            <v>61279363.980000012</v>
          </cell>
          <cell r="G81">
            <v>46939990.45000001</v>
          </cell>
          <cell r="H81">
            <v>0.76599996150939165</v>
          </cell>
          <cell r="I81">
            <v>55496457.469999939</v>
          </cell>
          <cell r="J81">
            <v>42510284.285927542</v>
          </cell>
          <cell r="K81">
            <v>104026</v>
          </cell>
          <cell r="L81">
            <v>70683969.35421291</v>
          </cell>
          <cell r="M81">
            <v>679.48368056267577</v>
          </cell>
          <cell r="N81">
            <v>639.72346893498218</v>
          </cell>
          <cell r="O81">
            <v>2487.5942</v>
          </cell>
          <cell r="P81">
            <v>33335794.455787089</v>
          </cell>
          <cell r="Q81">
            <v>13400.816924153904</v>
          </cell>
          <cell r="R81">
            <v>14702.838036570827</v>
          </cell>
          <cell r="S81">
            <v>-8.625241727094838E-3</v>
          </cell>
          <cell r="T81">
            <v>55017787.109323747</v>
          </cell>
          <cell r="U81">
            <v>42143622.808073893</v>
          </cell>
        </row>
        <row r="82">
          <cell r="C82">
            <v>11147</v>
          </cell>
          <cell r="D82" t="str">
            <v>เกาะคา,รพช.</v>
          </cell>
          <cell r="E82" t="str">
            <v>รพช.60BedsPOP40000-60000</v>
          </cell>
          <cell r="F82">
            <v>136274314.07999998</v>
          </cell>
          <cell r="G82">
            <v>105539368.69</v>
          </cell>
          <cell r="H82">
            <v>0.77446266673588238</v>
          </cell>
          <cell r="I82">
            <v>109404386.33</v>
          </cell>
          <cell r="J82">
            <v>84729612.789734513</v>
          </cell>
          <cell r="K82">
            <v>158965</v>
          </cell>
          <cell r="L82">
            <v>101283297.1006155</v>
          </cell>
          <cell r="M82">
            <v>637.14211996738595</v>
          </cell>
          <cell r="N82">
            <v>606.27024231824566</v>
          </cell>
          <cell r="O82">
            <v>5563.0373</v>
          </cell>
          <cell r="P82">
            <v>79651830.749384508</v>
          </cell>
          <cell r="Q82">
            <v>14318.047220245046</v>
          </cell>
          <cell r="R82">
            <v>14041.46808412123</v>
          </cell>
          <cell r="S82">
            <v>-3.5626957339639491E-2</v>
          </cell>
          <cell r="T82">
            <v>105506640.92545165</v>
          </cell>
          <cell r="U82">
            <v>81710954.489470467</v>
          </cell>
        </row>
        <row r="83">
          <cell r="C83">
            <v>11148</v>
          </cell>
          <cell r="D83" t="str">
            <v>เสริมงาม,รพช.</v>
          </cell>
          <cell r="E83" t="str">
            <v>รพช.30BedsPOP20000-40000</v>
          </cell>
          <cell r="F83">
            <v>50110095.229999997</v>
          </cell>
          <cell r="G83">
            <v>43838462.769999996</v>
          </cell>
          <cell r="H83">
            <v>0.87484293471776742</v>
          </cell>
          <cell r="I83">
            <v>42059430.07</v>
          </cell>
          <cell r="J83">
            <v>36795395.234995514</v>
          </cell>
          <cell r="K83">
            <v>81297</v>
          </cell>
          <cell r="L83">
            <v>56672748.2790979</v>
          </cell>
          <cell r="M83">
            <v>697.1074981745686</v>
          </cell>
          <cell r="N83">
            <v>639.72346893498218</v>
          </cell>
          <cell r="O83">
            <v>1864.4005999999999</v>
          </cell>
          <cell r="P83">
            <v>22570199.610902108</v>
          </cell>
          <cell r="Q83">
            <v>12105.874462227757</v>
          </cell>
          <cell r="R83">
            <v>14702.838036570827</v>
          </cell>
          <cell r="S83">
            <v>2.2289809477795534E-3</v>
          </cell>
          <cell r="T83">
            <v>42059430.07</v>
          </cell>
          <cell r="U83">
            <v>36795395.234995514</v>
          </cell>
        </row>
        <row r="84">
          <cell r="C84">
            <v>11149</v>
          </cell>
          <cell r="D84" t="str">
            <v>งาว,รพช.</v>
          </cell>
          <cell r="E84" t="str">
            <v>รพช.30BedsPOP40000-60000</v>
          </cell>
          <cell r="F84">
            <v>75997235.469999999</v>
          </cell>
          <cell r="G84">
            <v>66416413.769999996</v>
          </cell>
          <cell r="H84">
            <v>0.87393197080462171</v>
          </cell>
          <cell r="I84">
            <v>56951541.43999999</v>
          </cell>
          <cell r="J84">
            <v>49771772.851020277</v>
          </cell>
          <cell r="K84">
            <v>107041</v>
          </cell>
          <cell r="L84">
            <v>66000307.136197381</v>
          </cell>
          <cell r="M84">
            <v>616.58903724925381</v>
          </cell>
          <cell r="N84">
            <v>635.54962394588699</v>
          </cell>
          <cell r="O84">
            <v>2457.0513999999998</v>
          </cell>
          <cell r="P84">
            <v>30758492.183802612</v>
          </cell>
          <cell r="Q84">
            <v>12518.456953648838</v>
          </cell>
          <cell r="R84">
            <v>14762.0315380762</v>
          </cell>
          <cell r="S84">
            <v>7.794782786961503E-2</v>
          </cell>
          <cell r="T84">
            <v>56951541.43999999</v>
          </cell>
          <cell r="U84">
            <v>49771772.851020277</v>
          </cell>
        </row>
        <row r="85">
          <cell r="C85">
            <v>11150</v>
          </cell>
          <cell r="D85" t="str">
            <v>แจ้ห่ม,รพช.</v>
          </cell>
          <cell r="E85" t="str">
            <v>รพช.30BedsPOP20000-40000</v>
          </cell>
          <cell r="F85">
            <v>72149015.169999987</v>
          </cell>
          <cell r="G85">
            <v>59761705.519999988</v>
          </cell>
          <cell r="H85">
            <v>0.82830937302730201</v>
          </cell>
          <cell r="I85">
            <v>49862204.220000006</v>
          </cell>
          <cell r="J85">
            <v>41301331.115227498</v>
          </cell>
          <cell r="K85">
            <v>99077</v>
          </cell>
          <cell r="L85">
            <v>78338910.933897063</v>
          </cell>
          <cell r="M85">
            <v>790.6871517496196</v>
          </cell>
          <cell r="N85">
            <v>639.72346893498218</v>
          </cell>
          <cell r="O85">
            <v>1789.6646000000003</v>
          </cell>
          <cell r="P85">
            <v>22026054.086102936</v>
          </cell>
          <cell r="Q85">
            <v>12307.364232439382</v>
          </cell>
          <cell r="R85">
            <v>14702.838036570827</v>
          </cell>
          <cell r="S85">
            <v>-0.10631134213635429</v>
          </cell>
          <cell r="T85">
            <v>44561286.367494814</v>
          </cell>
          <cell r="U85">
            <v>36910531.172349691</v>
          </cell>
        </row>
        <row r="86">
          <cell r="C86">
            <v>11151</v>
          </cell>
          <cell r="D86" t="str">
            <v>วังเหนือ,รพช.</v>
          </cell>
          <cell r="E86" t="str">
            <v>รพช.30BedsPOP40000-60000</v>
          </cell>
          <cell r="F86">
            <v>72162670.429999992</v>
          </cell>
          <cell r="G86">
            <v>63632101.429999992</v>
          </cell>
          <cell r="H86">
            <v>0.88178695509508742</v>
          </cell>
          <cell r="I86">
            <v>57552226.719999999</v>
          </cell>
          <cell r="J86">
            <v>50748802.758370928</v>
          </cell>
          <cell r="K86">
            <v>115794</v>
          </cell>
          <cell r="L86">
            <v>60757329.664890617</v>
          </cell>
          <cell r="M86">
            <v>524.70188148686998</v>
          </cell>
          <cell r="N86">
            <v>635.54962394588699</v>
          </cell>
          <cell r="O86">
            <v>2967.0108000000005</v>
          </cell>
          <cell r="P86">
            <v>30866259.155109391</v>
          </cell>
          <cell r="Q86">
            <v>10403.150253146832</v>
          </cell>
          <cell r="R86">
            <v>14762.0315380762</v>
          </cell>
          <cell r="S86">
            <v>0.28124145398000283</v>
          </cell>
          <cell r="T86">
            <v>57552226.719999999</v>
          </cell>
          <cell r="U86">
            <v>50748802.758370928</v>
          </cell>
        </row>
        <row r="87">
          <cell r="C87">
            <v>11152</v>
          </cell>
          <cell r="D87" t="str">
            <v>เถิน,รพช.</v>
          </cell>
          <cell r="E87" t="str">
            <v>รพช.60BedsPOP60000-80000</v>
          </cell>
          <cell r="F87">
            <v>87785825.349999994</v>
          </cell>
          <cell r="G87">
            <v>69308671.560000002</v>
          </cell>
          <cell r="H87">
            <v>0.78952007666007562</v>
          </cell>
          <cell r="I87">
            <v>78415445.109999999</v>
          </cell>
          <cell r="J87">
            <v>61910568.23458115</v>
          </cell>
          <cell r="K87">
            <v>144913</v>
          </cell>
          <cell r="L87">
            <v>100454531.85659508</v>
          </cell>
          <cell r="M87">
            <v>693.20579835208082</v>
          </cell>
          <cell r="N87">
            <v>593.80677855876331</v>
          </cell>
          <cell r="O87">
            <v>2637.6522</v>
          </cell>
          <cell r="P87">
            <v>36173322.36340493</v>
          </cell>
          <cell r="Q87">
            <v>13714.212345132133</v>
          </cell>
          <cell r="R87">
            <v>13228.8478475954</v>
          </cell>
          <cell r="S87">
            <v>-0.11479674462853974</v>
          </cell>
          <cell r="T87">
            <v>69413607.282774061</v>
          </cell>
          <cell r="U87">
            <v>54803436.54314816</v>
          </cell>
        </row>
        <row r="88">
          <cell r="C88">
            <v>11153</v>
          </cell>
          <cell r="D88" t="str">
            <v>แม่พริก,รพช.</v>
          </cell>
          <cell r="E88" t="str">
            <v>รพช.30BedsPOP&lt;20000</v>
          </cell>
          <cell r="F88">
            <v>37936940.159999996</v>
          </cell>
          <cell r="G88">
            <v>33168487.269999996</v>
          </cell>
          <cell r="H88">
            <v>0.87430581196351287</v>
          </cell>
          <cell r="I88">
            <v>29029204.699999992</v>
          </cell>
          <cell r="J88">
            <v>25380402.385888517</v>
          </cell>
          <cell r="K88">
            <v>46228</v>
          </cell>
          <cell r="L88">
            <v>32956704.84379869</v>
          </cell>
          <cell r="M88">
            <v>712.91651907499113</v>
          </cell>
          <cell r="N88">
            <v>742.70450475732036</v>
          </cell>
          <cell r="O88">
            <v>1060.816</v>
          </cell>
          <cell r="P88">
            <v>21715417.226201311</v>
          </cell>
          <cell r="Q88">
            <v>20470.484255706277</v>
          </cell>
          <cell r="R88">
            <v>17873.280286501853</v>
          </cell>
          <cell r="S88">
            <v>-2.5206933104011512E-2</v>
          </cell>
          <cell r="T88">
            <v>28297467.479064435</v>
          </cell>
          <cell r="U88">
            <v>24740640.280794531</v>
          </cell>
        </row>
        <row r="89">
          <cell r="C89">
            <v>11154</v>
          </cell>
          <cell r="D89" t="str">
            <v>แม่ทะ,รพช.</v>
          </cell>
          <cell r="E89" t="str">
            <v>รพช.30BedsPOP40000-60000</v>
          </cell>
          <cell r="F89">
            <v>58969998.540000007</v>
          </cell>
          <cell r="G89">
            <v>50922596.690000005</v>
          </cell>
          <cell r="H89">
            <v>0.86353396558859741</v>
          </cell>
          <cell r="I89">
            <v>44915795.329999991</v>
          </cell>
          <cell r="J89">
            <v>38786314.858880699</v>
          </cell>
          <cell r="K89">
            <v>108104</v>
          </cell>
          <cell r="L89">
            <v>77607049.502194226</v>
          </cell>
          <cell r="M89">
            <v>717.89248780983337</v>
          </cell>
          <cell r="N89">
            <v>635.54962394588699</v>
          </cell>
          <cell r="O89">
            <v>1606.8604</v>
          </cell>
          <cell r="P89">
            <v>23769022.107805766</v>
          </cell>
          <cell r="Q89">
            <v>14792.21350392714</v>
          </cell>
          <cell r="R89">
            <v>14762.0315380762</v>
          </cell>
          <cell r="S89">
            <v>-8.8286032578769005E-2</v>
          </cell>
          <cell r="T89">
            <v>40950357.96019429</v>
          </cell>
          <cell r="U89">
            <v>35362025.001639165</v>
          </cell>
        </row>
        <row r="90">
          <cell r="C90">
            <v>11155</v>
          </cell>
          <cell r="D90" t="str">
            <v>สบปราบ,รพช.</v>
          </cell>
          <cell r="E90" t="str">
            <v>รพช.30BedsPOP20000-40000</v>
          </cell>
          <cell r="F90">
            <v>57427089.049999997</v>
          </cell>
          <cell r="G90">
            <v>51947286.629999995</v>
          </cell>
          <cell r="H90">
            <v>0.90457809179168203</v>
          </cell>
          <cell r="I90">
            <v>42524488.550000004</v>
          </cell>
          <cell r="J90">
            <v>38466720.706976235</v>
          </cell>
          <cell r="K90">
            <v>71304</v>
          </cell>
          <cell r="L90">
            <v>47043929.700816385</v>
          </cell>
          <cell r="M90">
            <v>659.76564709997172</v>
          </cell>
          <cell r="N90">
            <v>639.72346893498218</v>
          </cell>
          <cell r="O90">
            <v>1751.9590000000001</v>
          </cell>
          <cell r="P90">
            <v>27087973.259183627</v>
          </cell>
          <cell r="Q90">
            <v>15461.533779719517</v>
          </cell>
          <cell r="R90">
            <v>14702.838036570827</v>
          </cell>
          <cell r="S90">
            <v>-3.7207884827073191E-2</v>
          </cell>
          <cell r="T90">
            <v>40942242.277701415</v>
          </cell>
          <cell r="U90">
            <v>37035455.393235877</v>
          </cell>
        </row>
        <row r="91">
          <cell r="C91">
            <v>11156</v>
          </cell>
          <cell r="D91" t="str">
            <v>ห้างฉัตร,รพช.</v>
          </cell>
          <cell r="E91" t="str">
            <v>รพช.30BedsPOP40000-60000</v>
          </cell>
          <cell r="F91">
            <v>83702716.920000002</v>
          </cell>
          <cell r="G91">
            <v>61724539.920000002</v>
          </cell>
          <cell r="H91">
            <v>0.73742576335955812</v>
          </cell>
          <cell r="I91">
            <v>54634932.970000006</v>
          </cell>
          <cell r="J91">
            <v>40289207.151500545</v>
          </cell>
          <cell r="K91">
            <v>115564</v>
          </cell>
          <cell r="L91">
            <v>95262664.949204877</v>
          </cell>
          <cell r="M91">
            <v>824.3282073068159</v>
          </cell>
          <cell r="N91">
            <v>635.54962394588699</v>
          </cell>
          <cell r="O91">
            <v>1995.4184</v>
          </cell>
          <cell r="P91">
            <v>27394958.300795127</v>
          </cell>
          <cell r="Q91">
            <v>13728.929381825448</v>
          </cell>
          <cell r="R91">
            <v>14762.0315380762</v>
          </cell>
          <cell r="S91">
            <v>-0.16105429595351273</v>
          </cell>
          <cell r="T91">
            <v>45835742.306049295</v>
          </cell>
          <cell r="U91">
            <v>33800457.259190395</v>
          </cell>
        </row>
        <row r="92">
          <cell r="C92">
            <v>11157</v>
          </cell>
          <cell r="D92" t="str">
            <v>เมืองปาน ,รพช.</v>
          </cell>
          <cell r="E92" t="str">
            <v>รพช.30BedsPOP20000-40000</v>
          </cell>
          <cell r="F92">
            <v>44887756.289999992</v>
          </cell>
          <cell r="G92">
            <v>39549791.809999987</v>
          </cell>
          <cell r="H92">
            <v>0.88108194926220484</v>
          </cell>
          <cell r="I92">
            <v>39746825.710000016</v>
          </cell>
          <cell r="J92">
            <v>35020210.673551932</v>
          </cell>
          <cell r="K92">
            <v>63750</v>
          </cell>
          <cell r="L92">
            <v>57901631.807639241</v>
          </cell>
          <cell r="M92">
            <v>908.26089110022338</v>
          </cell>
          <cell r="N92">
            <v>639.72346893498218</v>
          </cell>
          <cell r="O92">
            <v>1024.6538</v>
          </cell>
          <cell r="P92">
            <v>17030047.352360755</v>
          </cell>
          <cell r="Q92">
            <v>16620.293949391253</v>
          </cell>
          <cell r="R92">
            <v>14702.838036570827</v>
          </cell>
          <cell r="S92">
            <v>-0.25468519275656976</v>
          </cell>
          <cell r="T92">
            <v>29623897.742586881</v>
          </cell>
          <cell r="U92">
            <v>26101081.567782678</v>
          </cell>
        </row>
        <row r="93">
          <cell r="C93">
            <v>10714</v>
          </cell>
          <cell r="D93" t="str">
            <v>ลำพูน,รพท.</v>
          </cell>
          <cell r="E93" t="str">
            <v xml:space="preserve">รพท.400to500Beds </v>
          </cell>
          <cell r="F93">
            <v>764662205.83000016</v>
          </cell>
          <cell r="G93">
            <v>450535377.62</v>
          </cell>
          <cell r="H93">
            <v>0.58919529981342256</v>
          </cell>
          <cell r="I93">
            <v>516773625.67999995</v>
          </cell>
          <cell r="J93">
            <v>304480591.31819695</v>
          </cell>
          <cell r="K93">
            <v>429562</v>
          </cell>
          <cell r="L93">
            <v>328430005.34858048</v>
          </cell>
          <cell r="M93">
            <v>764.56950416605866</v>
          </cell>
          <cell r="N93">
            <v>791.31560871627369</v>
          </cell>
          <cell r="O93">
            <v>43316.021400000005</v>
          </cell>
          <cell r="P93">
            <v>455133997.00141966</v>
          </cell>
          <cell r="Q93">
            <v>10507.28996549576</v>
          </cell>
          <cell r="R93">
            <v>13413.586622617246</v>
          </cell>
          <cell r="S93">
            <v>0.17532494849866581</v>
          </cell>
          <cell r="T93">
            <v>516773625.67999995</v>
          </cell>
          <cell r="U93">
            <v>304480591.31819695</v>
          </cell>
        </row>
        <row r="94">
          <cell r="C94">
            <v>11140</v>
          </cell>
          <cell r="D94" t="str">
            <v>แม่ทา,รพช.</v>
          </cell>
          <cell r="E94" t="str">
            <v>รพช.30BedsPOP20000-40000</v>
          </cell>
          <cell r="F94">
            <v>52880775.749999993</v>
          </cell>
          <cell r="G94">
            <v>42945982.969999999</v>
          </cell>
          <cell r="H94">
            <v>0.81212845993470517</v>
          </cell>
          <cell r="I94">
            <v>38313460.190000005</v>
          </cell>
          <cell r="J94">
            <v>31115451.418874342</v>
          </cell>
          <cell r="K94">
            <v>83740</v>
          </cell>
          <cell r="L94">
            <v>44312481.836520605</v>
          </cell>
          <cell r="M94">
            <v>529.16744490710062</v>
          </cell>
          <cell r="N94">
            <v>639.72346893498218</v>
          </cell>
          <cell r="O94">
            <v>1637.1787999999999</v>
          </cell>
          <cell r="P94">
            <v>25116271.123479392</v>
          </cell>
          <cell r="Q94">
            <v>15341.190054183082</v>
          </cell>
          <cell r="R94">
            <v>14702.838036570827</v>
          </cell>
          <cell r="S94">
            <v>0.11829198583841004</v>
          </cell>
          <cell r="T94">
            <v>38313460.190000005</v>
          </cell>
          <cell r="U94">
            <v>31115451.418874342</v>
          </cell>
        </row>
        <row r="95">
          <cell r="C95">
            <v>11141</v>
          </cell>
          <cell r="D95" t="str">
            <v>บ้านโฮ่ง,รพช.</v>
          </cell>
          <cell r="E95" t="str">
            <v>รพช.30BedsPOP40000-60000</v>
          </cell>
          <cell r="F95">
            <v>63303665.219999999</v>
          </cell>
          <cell r="G95">
            <v>54061303.260000005</v>
          </cell>
          <cell r="H95">
            <v>0.85399957604540111</v>
          </cell>
          <cell r="I95">
            <v>40495232.289999999</v>
          </cell>
          <cell r="J95">
            <v>34582911.207520038</v>
          </cell>
          <cell r="K95">
            <v>110145</v>
          </cell>
          <cell r="L95">
            <v>66700383.618760332</v>
          </cell>
          <cell r="M95">
            <v>605.56887392764384</v>
          </cell>
          <cell r="N95">
            <v>635.54962394588699</v>
          </cell>
          <cell r="O95">
            <v>1939.0753000000002</v>
          </cell>
          <cell r="P95">
            <v>19620673.181239679</v>
          </cell>
          <cell r="Q95">
            <v>10118.572074658307</v>
          </cell>
          <cell r="R95">
            <v>14762.0315380762</v>
          </cell>
          <cell r="S95">
            <v>0.1425636770334846</v>
          </cell>
          <cell r="T95">
            <v>40495232.289999999</v>
          </cell>
          <cell r="U95">
            <v>34582911.207520038</v>
          </cell>
        </row>
        <row r="96">
          <cell r="C96">
            <v>11142</v>
          </cell>
          <cell r="D96" t="str">
            <v>ลี้,รพช.</v>
          </cell>
          <cell r="E96" t="str">
            <v>รพช.60BedsPOP60000-80000</v>
          </cell>
          <cell r="F96">
            <v>112607742.55</v>
          </cell>
          <cell r="G96">
            <v>96681393.689999998</v>
          </cell>
          <cell r="H96">
            <v>0.85856790572878772</v>
          </cell>
          <cell r="I96">
            <v>85674055.029999986</v>
          </cell>
          <cell r="J96">
            <v>73556994.002399996</v>
          </cell>
          <cell r="K96">
            <v>185410</v>
          </cell>
          <cell r="L96">
            <v>96940483.109212816</v>
          </cell>
          <cell r="M96">
            <v>522.843876323892</v>
          </cell>
          <cell r="N96">
            <v>593.80677855876331</v>
          </cell>
          <cell r="O96">
            <v>3203.3607999999999</v>
          </cell>
          <cell r="P96">
            <v>33235337.580787186</v>
          </cell>
          <cell r="Q96">
            <v>10375.146496388164</v>
          </cell>
          <cell r="R96">
            <v>13228.8478475954</v>
          </cell>
          <cell r="S96">
            <v>0.17129653286253299</v>
          </cell>
          <cell r="T96">
            <v>85674055.029999986</v>
          </cell>
          <cell r="U96">
            <v>73556994.002399996</v>
          </cell>
        </row>
        <row r="97">
          <cell r="C97">
            <v>11143</v>
          </cell>
          <cell r="D97" t="str">
            <v>รพช.ทุ่งหัวช้าง</v>
          </cell>
          <cell r="E97" t="str">
            <v>รพช.30BedsPOP&lt;20000</v>
          </cell>
          <cell r="F97">
            <v>35836384.950000003</v>
          </cell>
          <cell r="G97">
            <v>32498046.789999999</v>
          </cell>
          <cell r="H97">
            <v>0.90684500781376931</v>
          </cell>
          <cell r="I97">
            <v>32347781.099999994</v>
          </cell>
          <cell r="J97">
            <v>29334423.804387596</v>
          </cell>
          <cell r="K97">
            <v>65781</v>
          </cell>
          <cell r="L97">
            <v>40448683.440503106</v>
          </cell>
          <cell r="M97">
            <v>614.89918731097282</v>
          </cell>
          <cell r="N97">
            <v>742.70450475732036</v>
          </cell>
          <cell r="O97">
            <v>1238.2218</v>
          </cell>
          <cell r="P97">
            <v>15285800.889496902</v>
          </cell>
          <cell r="Q97">
            <v>12344.961855377527</v>
          </cell>
          <cell r="R97">
            <v>17873.280286501853</v>
          </cell>
          <cell r="S97">
            <v>0.27366263757621678</v>
          </cell>
          <cell r="T97">
            <v>32347781.099999994</v>
          </cell>
          <cell r="U97">
            <v>29334423.804387596</v>
          </cell>
        </row>
        <row r="98">
          <cell r="C98">
            <v>11144</v>
          </cell>
          <cell r="D98" t="str">
            <v>ป่าซาง,รพช.</v>
          </cell>
          <cell r="E98" t="str">
            <v>รพช.90BedsPOP&lt;60000</v>
          </cell>
          <cell r="F98">
            <v>102419382.48000002</v>
          </cell>
          <cell r="G98">
            <v>76933944.040000007</v>
          </cell>
          <cell r="H98">
            <v>0.75116586506487981</v>
          </cell>
          <cell r="I98">
            <v>66181023.699999988</v>
          </cell>
          <cell r="J98">
            <v>49712925.918489806</v>
          </cell>
          <cell r="K98">
            <v>138126</v>
          </cell>
          <cell r="L98">
            <v>90084576.565449044</v>
          </cell>
          <cell r="M98">
            <v>652.19130768609125</v>
          </cell>
          <cell r="N98">
            <v>625.38787063931409</v>
          </cell>
          <cell r="O98">
            <v>2849.1950000000006</v>
          </cell>
          <cell r="P98">
            <v>30415210.784550957</v>
          </cell>
          <cell r="Q98">
            <v>10675.019008720341</v>
          </cell>
          <cell r="R98">
            <v>16061.802428930911</v>
          </cell>
          <cell r="S98">
            <v>9.6645355958993068E-2</v>
          </cell>
          <cell r="T98">
            <v>66181023.699999988</v>
          </cell>
          <cell r="U98">
            <v>49712925.918489806</v>
          </cell>
        </row>
        <row r="99">
          <cell r="C99">
            <v>11145</v>
          </cell>
          <cell r="D99" t="str">
            <v>บ้านธิ,รพช.</v>
          </cell>
          <cell r="E99" t="str">
            <v>รพช.30BedsPOP&lt;20000</v>
          </cell>
          <cell r="F99">
            <v>53562385.019999996</v>
          </cell>
          <cell r="G99">
            <v>41721923.75</v>
          </cell>
          <cell r="H99">
            <v>0.77894073862508528</v>
          </cell>
          <cell r="I99">
            <v>34324949</v>
          </cell>
          <cell r="J99">
            <v>26737101.127328381</v>
          </cell>
          <cell r="K99">
            <v>95762</v>
          </cell>
          <cell r="L99">
            <v>54346361.07987079</v>
          </cell>
          <cell r="M99">
            <v>567.51489191820133</v>
          </cell>
          <cell r="N99">
            <v>742.70450475732036</v>
          </cell>
          <cell r="O99">
            <v>1306.0720999999999</v>
          </cell>
          <cell r="P99">
            <v>14282762.980129207</v>
          </cell>
          <cell r="Q99">
            <v>10935.661959342986</v>
          </cell>
          <cell r="R99">
            <v>17873.280286501853</v>
          </cell>
          <cell r="S99">
            <v>0.37648065301928874</v>
          </cell>
          <cell r="T99">
            <v>34324949</v>
          </cell>
          <cell r="U99">
            <v>26737101.127328381</v>
          </cell>
        </row>
        <row r="100">
          <cell r="C100">
            <v>24956</v>
          </cell>
          <cell r="D100" t="str">
            <v>เวียงหนองร่อง,รพช.</v>
          </cell>
          <cell r="E100" t="str">
            <v>รพช.30BedsPOP&lt;20000</v>
          </cell>
          <cell r="F100">
            <v>18300425.73</v>
          </cell>
          <cell r="G100">
            <v>17017389.41</v>
          </cell>
          <cell r="H100">
            <v>0.92989035670920428</v>
          </cell>
          <cell r="I100">
            <v>13948440.460000001</v>
          </cell>
          <cell r="J100">
            <v>12970520.274886498</v>
          </cell>
          <cell r="K100">
            <v>43910</v>
          </cell>
          <cell r="L100">
            <v>31747570.598601181</v>
          </cell>
          <cell r="M100">
            <v>723.01458890004972</v>
          </cell>
          <cell r="N100">
            <v>742.70450475732036</v>
          </cell>
          <cell r="O100">
            <v>0</v>
          </cell>
          <cell r="P100">
            <v>427.0413988249519</v>
          </cell>
          <cell r="Q100" t="e">
            <v>#DIV/0!</v>
          </cell>
          <cell r="R100">
            <v>17873.280286501853</v>
          </cell>
          <cell r="S100">
            <v>2.7219265091703408E-2</v>
          </cell>
          <cell r="T100">
            <v>13948440.460000001</v>
          </cell>
          <cell r="U100">
            <v>12970520.274886498</v>
          </cell>
        </row>
        <row r="101">
          <cell r="C101">
            <v>10712</v>
          </cell>
          <cell r="D101" t="str">
            <v>มุกดาหาร,รพท.</v>
          </cell>
          <cell r="E101" t="str">
            <v xml:space="preserve">รพท.300to400Beds </v>
          </cell>
          <cell r="F101">
            <v>517156202.96999997</v>
          </cell>
          <cell r="G101">
            <v>301872722.48000002</v>
          </cell>
          <cell r="H101">
            <v>0.58371671991240048</v>
          </cell>
          <cell r="I101">
            <v>383660629.87999994</v>
          </cell>
          <cell r="J101">
            <v>223949124.43307906</v>
          </cell>
          <cell r="K101">
            <v>314784</v>
          </cell>
          <cell r="L101">
            <v>209393140.79484296</v>
          </cell>
          <cell r="M101">
            <v>665.19626408852719</v>
          </cell>
          <cell r="N101">
            <v>827.17118061382268</v>
          </cell>
          <cell r="O101">
            <v>26713.866600000001</v>
          </cell>
          <cell r="P101">
            <v>403345990.33515704</v>
          </cell>
          <cell r="Q101">
            <v>15098.749888013479</v>
          </cell>
          <cell r="R101">
            <v>14048.073310308935</v>
          </cell>
          <cell r="S101">
            <v>3.7404952650383627E-2</v>
          </cell>
          <cell r="T101">
            <v>383660629.87999994</v>
          </cell>
          <cell r="U101">
            <v>223949124.43307906</v>
          </cell>
        </row>
        <row r="102">
          <cell r="C102">
            <v>11113</v>
          </cell>
          <cell r="D102" t="str">
            <v>นิคมคำสร้อย,รพช.</v>
          </cell>
          <cell r="E102" t="str">
            <v>รพช.30BedsPOP40000-60000</v>
          </cell>
          <cell r="F102">
            <v>44138043.989999995</v>
          </cell>
          <cell r="G102">
            <v>34224846.169999994</v>
          </cell>
          <cell r="H102">
            <v>0.77540468666337015</v>
          </cell>
          <cell r="I102">
            <v>40675085.18999999</v>
          </cell>
          <cell r="J102">
            <v>31539651.686757829</v>
          </cell>
          <cell r="K102">
            <v>75413</v>
          </cell>
          <cell r="L102">
            <v>46712124.326421402</v>
          </cell>
          <cell r="M102">
            <v>619.41739920731709</v>
          </cell>
          <cell r="N102">
            <v>635.54962394588699</v>
          </cell>
          <cell r="O102">
            <v>1109.81</v>
          </cell>
          <cell r="P102">
            <v>29649836.463578593</v>
          </cell>
          <cell r="Q102">
            <v>26716.137414132685</v>
          </cell>
          <cell r="R102">
            <v>14762.0315380762</v>
          </cell>
          <cell r="S102">
            <v>-0.15780378939240788</v>
          </cell>
          <cell r="T102">
            <v>34256402.613158979</v>
          </cell>
          <cell r="U102">
            <v>26562575.134470791</v>
          </cell>
        </row>
        <row r="103">
          <cell r="C103">
            <v>11114</v>
          </cell>
          <cell r="D103" t="str">
            <v>ดอนตาล,รพช.</v>
          </cell>
          <cell r="E103" t="str">
            <v>รพช.30BedsPOP40000-60000</v>
          </cell>
          <cell r="F103">
            <v>44265531.289999999</v>
          </cell>
          <cell r="G103">
            <v>31706221.170000002</v>
          </cell>
          <cell r="H103">
            <v>0.71627336769733374</v>
          </cell>
          <cell r="I103">
            <v>41982549.710000001</v>
          </cell>
          <cell r="J103">
            <v>30070982.265302423</v>
          </cell>
          <cell r="K103">
            <v>59644</v>
          </cell>
          <cell r="L103">
            <v>55030562.598985076</v>
          </cell>
          <cell r="M103">
            <v>922.65043590277435</v>
          </cell>
          <cell r="N103">
            <v>635.54962394588699</v>
          </cell>
          <cell r="O103">
            <v>1151.74</v>
          </cell>
          <cell r="P103">
            <v>13871521.691014923</v>
          </cell>
          <cell r="Q103">
            <v>12043.969724950877</v>
          </cell>
          <cell r="R103">
            <v>14762.0315380762</v>
          </cell>
          <cell r="S103">
            <v>-0.20309023246396232</v>
          </cell>
          <cell r="T103">
            <v>33456303.929966249</v>
          </cell>
          <cell r="U103">
            <v>23963859.486622468</v>
          </cell>
        </row>
        <row r="104">
          <cell r="C104">
            <v>11115</v>
          </cell>
          <cell r="D104" t="str">
            <v>ดงหลวง,รพช.</v>
          </cell>
          <cell r="E104" t="str">
            <v>รพช.30BedsPOP20000-40000</v>
          </cell>
          <cell r="F104">
            <v>39230299.18</v>
          </cell>
          <cell r="G104">
            <v>34012845.840000004</v>
          </cell>
          <cell r="H104">
            <v>0.86700449782295042</v>
          </cell>
          <cell r="I104">
            <v>34953163.06000001</v>
          </cell>
          <cell r="J104">
            <v>30304549.586159009</v>
          </cell>
          <cell r="K104">
            <v>47923</v>
          </cell>
          <cell r="L104">
            <v>43833090.917719439</v>
          </cell>
          <cell r="M104">
            <v>914.65665583789496</v>
          </cell>
          <cell r="N104">
            <v>639.72346893498218</v>
          </cell>
          <cell r="O104">
            <v>962.90600000000006</v>
          </cell>
          <cell r="P104">
            <v>12948823.202280562</v>
          </cell>
          <cell r="Q104">
            <v>13447.650344146325</v>
          </cell>
          <cell r="R104">
            <v>14702.838036570827</v>
          </cell>
          <cell r="S104">
            <v>-0.21075364473441571</v>
          </cell>
          <cell r="T104">
            <v>27586656.550108664</v>
          </cell>
          <cell r="U104">
            <v>23917755.308841169</v>
          </cell>
        </row>
        <row r="105">
          <cell r="C105">
            <v>11116</v>
          </cell>
          <cell r="D105" t="str">
            <v>คำชะอี,รพช.</v>
          </cell>
          <cell r="E105" t="str">
            <v>รพช.30BedsPOP40000-60000</v>
          </cell>
          <cell r="F105">
            <v>49138166.370000005</v>
          </cell>
          <cell r="G105">
            <v>37617913.920000002</v>
          </cell>
          <cell r="H105">
            <v>0.76555387998699553</v>
          </cell>
          <cell r="I105">
            <v>48712861.140000008</v>
          </cell>
          <cell r="J105">
            <v>37292319.850994743</v>
          </cell>
          <cell r="K105">
            <v>69042</v>
          </cell>
          <cell r="L105">
            <v>58278590.182576679</v>
          </cell>
          <cell r="M105">
            <v>844.10344692472233</v>
          </cell>
          <cell r="N105">
            <v>635.54962394588699</v>
          </cell>
          <cell r="O105">
            <v>1593.0125999999998</v>
          </cell>
          <cell r="P105">
            <v>28852572.047423322</v>
          </cell>
          <cell r="Q105">
            <v>18111.954699807979</v>
          </cell>
          <cell r="R105">
            <v>14762.0315380762</v>
          </cell>
          <cell r="S105">
            <v>-0.22650269256916025</v>
          </cell>
          <cell r="T105">
            <v>37679266.929042391</v>
          </cell>
          <cell r="U105">
            <v>28845508.992594089</v>
          </cell>
        </row>
        <row r="106">
          <cell r="C106">
            <v>11117</v>
          </cell>
          <cell r="D106" t="str">
            <v>หว้านใหญ่,รพช.</v>
          </cell>
          <cell r="E106" t="str">
            <v>รพช.30BedsPOP&lt;20000</v>
          </cell>
          <cell r="F106">
            <v>24661056.869999997</v>
          </cell>
          <cell r="G106">
            <v>19833390.409999996</v>
          </cell>
          <cell r="H106">
            <v>0.80423927143719365</v>
          </cell>
          <cell r="I106">
            <v>26790008.829999998</v>
          </cell>
          <cell r="J106">
            <v>21545577.183235183</v>
          </cell>
          <cell r="K106">
            <v>42707</v>
          </cell>
          <cell r="L106">
            <v>35416558.933736376</v>
          </cell>
          <cell r="M106">
            <v>829.29166023687867</v>
          </cell>
          <cell r="N106">
            <v>742.70450475732036</v>
          </cell>
          <cell r="O106">
            <v>725.31</v>
          </cell>
          <cell r="P106">
            <v>14055605.456263624</v>
          </cell>
          <cell r="Q106">
            <v>19378.755919901319</v>
          </cell>
          <cell r="R106">
            <v>17873.280286501853</v>
          </cell>
          <cell r="S106">
            <v>-9.6818367253296178E-2</v>
          </cell>
          <cell r="T106">
            <v>24196243.91637801</v>
          </cell>
          <cell r="U106">
            <v>19459569.578824479</v>
          </cell>
        </row>
        <row r="107">
          <cell r="C107">
            <v>11118</v>
          </cell>
          <cell r="D107" t="str">
            <v>หนองสูง,รพช.</v>
          </cell>
          <cell r="E107" t="str">
            <v>รพช.30BedsPOP20000-40000</v>
          </cell>
          <cell r="F107">
            <v>38206007.18</v>
          </cell>
          <cell r="G107">
            <v>26456420.839999996</v>
          </cell>
          <cell r="H107">
            <v>0.69246756708587298</v>
          </cell>
          <cell r="I107">
            <v>33026637.519999992</v>
          </cell>
          <cell r="J107">
            <v>22869875.332501404</v>
          </cell>
          <cell r="K107">
            <v>56688</v>
          </cell>
          <cell r="L107">
            <v>39404680.003890917</v>
          </cell>
          <cell r="M107">
            <v>695.11501559220494</v>
          </cell>
          <cell r="N107">
            <v>639.72346893498218</v>
          </cell>
          <cell r="O107">
            <v>1349.44</v>
          </cell>
          <cell r="P107">
            <v>21919747.186109092</v>
          </cell>
          <cell r="Q107">
            <v>16243.587848373467</v>
          </cell>
          <cell r="R107">
            <v>14702.838036570827</v>
          </cell>
          <cell r="S107">
            <v>-8.510777290708528E-2</v>
          </cell>
          <cell r="T107">
            <v>30215813.954063211</v>
          </cell>
          <cell r="U107">
            <v>20923471.176289525</v>
          </cell>
        </row>
        <row r="108">
          <cell r="C108">
            <v>10701</v>
          </cell>
          <cell r="D108" t="str">
            <v>ยโสธร,รพท.</v>
          </cell>
          <cell r="E108" t="str">
            <v xml:space="preserve">รพท.300to400Beds </v>
          </cell>
          <cell r="F108">
            <v>580931011.46000004</v>
          </cell>
          <cell r="G108">
            <v>393117049.70000005</v>
          </cell>
          <cell r="H108">
            <v>0.67670178032330452</v>
          </cell>
          <cell r="I108">
            <v>394369220.15999991</v>
          </cell>
          <cell r="J108">
            <v>266870353.38698518</v>
          </cell>
          <cell r="K108">
            <v>306978</v>
          </cell>
          <cell r="L108">
            <v>216644869.51776871</v>
          </cell>
          <cell r="M108">
            <v>705.73418784984176</v>
          </cell>
          <cell r="N108">
            <v>827.17118061382268</v>
          </cell>
          <cell r="O108">
            <v>36566.259999999995</v>
          </cell>
          <cell r="P108">
            <v>440275684.45223123</v>
          </cell>
          <cell r="Q108">
            <v>12040.489906603281</v>
          </cell>
          <cell r="R108">
            <v>14048.073310308935</v>
          </cell>
          <cell r="S108">
            <v>0.16849572023185944</v>
          </cell>
          <cell r="T108">
            <v>394369220.15999991</v>
          </cell>
          <cell r="U108">
            <v>266870353.38698518</v>
          </cell>
        </row>
        <row r="109">
          <cell r="C109">
            <v>10963</v>
          </cell>
          <cell r="D109" t="str">
            <v>ทรายมูล,รพช.</v>
          </cell>
          <cell r="E109" t="str">
            <v>รพช.30BedsPOP20000-40000</v>
          </cell>
          <cell r="F109">
            <v>32928252.720000003</v>
          </cell>
          <cell r="G109">
            <v>25837503.530000001</v>
          </cell>
          <cell r="H109">
            <v>0.78466063017995447</v>
          </cell>
          <cell r="I109">
            <v>32820500.269999996</v>
          </cell>
          <cell r="J109">
            <v>25752954.424679562</v>
          </cell>
          <cell r="K109">
            <v>53660</v>
          </cell>
          <cell r="L109">
            <v>38177435.863330074</v>
          </cell>
          <cell r="M109">
            <v>711.46917374823101</v>
          </cell>
          <cell r="N109">
            <v>639.72346893498218</v>
          </cell>
          <cell r="O109">
            <v>1134.6638999999998</v>
          </cell>
          <cell r="P109">
            <v>12477726.816669924</v>
          </cell>
          <cell r="Q109">
            <v>10996.848332506152</v>
          </cell>
          <cell r="R109">
            <v>14702.838036570827</v>
          </cell>
          <cell r="S109">
            <v>7.0116882841474455E-3</v>
          </cell>
          <cell r="T109">
            <v>32820500.269999996</v>
          </cell>
          <cell r="U109">
            <v>25752954.424679562</v>
          </cell>
        </row>
        <row r="110">
          <cell r="C110">
            <v>10964</v>
          </cell>
          <cell r="D110" t="str">
            <v>กุดชุม,รพช.</v>
          </cell>
          <cell r="E110" t="str">
            <v>รพช.30BedsPOP40000-60000</v>
          </cell>
          <cell r="F110">
            <v>61994475.980000004</v>
          </cell>
          <cell r="G110">
            <v>52853894.360000007</v>
          </cell>
          <cell r="H110">
            <v>0.85255812755077032</v>
          </cell>
          <cell r="I110">
            <v>50160774.93999999</v>
          </cell>
          <cell r="J110">
            <v>42764976.359341994</v>
          </cell>
          <cell r="K110">
            <v>90471</v>
          </cell>
          <cell r="L110">
            <v>53340705.10575553</v>
          </cell>
          <cell r="M110">
            <v>589.58898548435991</v>
          </cell>
          <cell r="N110">
            <v>635.54962394588699</v>
          </cell>
          <cell r="O110">
            <v>2206.9178999999999</v>
          </cell>
          <cell r="P110">
            <v>28096682.554244459</v>
          </cell>
          <cell r="Q110">
            <v>12731.186128058711</v>
          </cell>
          <cell r="R110">
            <v>14762.0315380762</v>
          </cell>
          <cell r="S110">
            <v>0.10609394846781167</v>
          </cell>
          <cell r="T110">
            <v>50160774.93999999</v>
          </cell>
          <cell r="U110">
            <v>42764976.359341994</v>
          </cell>
        </row>
        <row r="111">
          <cell r="C111">
            <v>10965</v>
          </cell>
          <cell r="D111" t="str">
            <v>คำเขื่อนแก้ว,รพช.</v>
          </cell>
          <cell r="E111" t="str">
            <v>รพช.60BedsPOP40000-60000</v>
          </cell>
          <cell r="F111">
            <v>74878695.719999999</v>
          </cell>
          <cell r="G111">
            <v>57421811.769999996</v>
          </cell>
          <cell r="H111">
            <v>0.76686447617520004</v>
          </cell>
          <cell r="I111">
            <v>53568916.739999995</v>
          </cell>
          <cell r="J111">
            <v>41080099.275093004</v>
          </cell>
          <cell r="K111">
            <v>121409</v>
          </cell>
          <cell r="L111">
            <v>69456878.274975017</v>
          </cell>
          <cell r="M111">
            <v>572.09002853968832</v>
          </cell>
          <cell r="N111">
            <v>606.27024231824566</v>
          </cell>
          <cell r="O111">
            <v>1854.1420000000001</v>
          </cell>
          <cell r="P111">
            <v>21290556.145024985</v>
          </cell>
          <cell r="Q111">
            <v>11482.699893009803</v>
          </cell>
          <cell r="R111">
            <v>14041.46808412123</v>
          </cell>
          <cell r="S111">
            <v>9.800943908651602E-2</v>
          </cell>
          <cell r="T111">
            <v>53568916.739999995</v>
          </cell>
          <cell r="U111">
            <v>41080099.275093004</v>
          </cell>
        </row>
        <row r="112">
          <cell r="C112">
            <v>10966</v>
          </cell>
          <cell r="D112" t="str">
            <v>ป่าติ้ว,รพช.</v>
          </cell>
          <cell r="E112" t="str">
            <v>รพช.30BedsPOP20000-40000</v>
          </cell>
          <cell r="F112">
            <v>26427750.090000004</v>
          </cell>
          <cell r="G112">
            <v>21622581.640000001</v>
          </cell>
          <cell r="H112">
            <v>0.81817716477430169</v>
          </cell>
          <cell r="I112">
            <v>29641182.059999999</v>
          </cell>
          <cell r="J112">
            <v>24251738.298409693</v>
          </cell>
          <cell r="K112">
            <v>67994</v>
          </cell>
          <cell r="L112">
            <v>28112338.649694562</v>
          </cell>
          <cell r="M112">
            <v>413.45322601545081</v>
          </cell>
          <cell r="N112">
            <v>639.72346893498218</v>
          </cell>
          <cell r="O112">
            <v>712.75130000000001</v>
          </cell>
          <cell r="P112">
            <v>16697341.620305436</v>
          </cell>
          <cell r="Q112">
            <v>23426.602828090858</v>
          </cell>
          <cell r="R112">
            <v>14702.838036570827</v>
          </cell>
          <cell r="S112">
            <v>0.20457954945859932</v>
          </cell>
          <cell r="T112">
            <v>29641182.059999999</v>
          </cell>
          <cell r="U112">
            <v>24251738.298409693</v>
          </cell>
        </row>
        <row r="113">
          <cell r="C113">
            <v>10967</v>
          </cell>
          <cell r="D113" t="str">
            <v>มหาชนะชัย,รพช.</v>
          </cell>
          <cell r="E113" t="str">
            <v>รพช.30BedsPOP40000-60000</v>
          </cell>
          <cell r="F113">
            <v>55762719.599999994</v>
          </cell>
          <cell r="G113">
            <v>47438101.329999991</v>
          </cell>
          <cell r="H113">
            <v>0.85071355325359699</v>
          </cell>
          <cell r="I113">
            <v>46160237.779999994</v>
          </cell>
          <cell r="J113">
            <v>39269139.900854722</v>
          </cell>
          <cell r="K113">
            <v>93212</v>
          </cell>
          <cell r="L113">
            <v>44369390.329626568</v>
          </cell>
          <cell r="M113">
            <v>476.0051316314055</v>
          </cell>
          <cell r="N113">
            <v>635.54962394588699</v>
          </cell>
          <cell r="O113">
            <v>2386.9162999999999</v>
          </cell>
          <cell r="P113">
            <v>20394511.550373439</v>
          </cell>
          <cell r="Q113">
            <v>8544.2927137300285</v>
          </cell>
          <cell r="R113">
            <v>14762.0315380762</v>
          </cell>
          <cell r="S113">
            <v>0.45878463934502134</v>
          </cell>
          <cell r="T113">
            <v>46160237.779999994</v>
          </cell>
          <cell r="U113">
            <v>39269139.900854722</v>
          </cell>
        </row>
        <row r="114">
          <cell r="C114">
            <v>10968</v>
          </cell>
          <cell r="D114" t="str">
            <v>ค้อวัง,รพช.</v>
          </cell>
          <cell r="E114" t="str">
            <v>รพช.30BedsPOP20000-40000</v>
          </cell>
          <cell r="F114">
            <v>33635746.829999998</v>
          </cell>
          <cell r="G114">
            <v>26274508.989999998</v>
          </cell>
          <cell r="H114">
            <v>0.78114837535183101</v>
          </cell>
          <cell r="I114">
            <v>27871871.819999985</v>
          </cell>
          <cell r="J114">
            <v>21772067.390207469</v>
          </cell>
          <cell r="K114">
            <v>56279</v>
          </cell>
          <cell r="L114">
            <v>28983360.710749857</v>
          </cell>
          <cell r="M114">
            <v>514.99423782849476</v>
          </cell>
          <cell r="N114">
            <v>639.72346893498218</v>
          </cell>
          <cell r="O114">
            <v>903.54680000000008</v>
          </cell>
          <cell r="P114">
            <v>11268300.359250143</v>
          </cell>
          <cell r="Q114">
            <v>12471.186173477834</v>
          </cell>
          <cell r="R114">
            <v>14702.838036570827</v>
          </cell>
          <cell r="S114">
            <v>0.22448858151069881</v>
          </cell>
          <cell r="T114">
            <v>27871871.819999985</v>
          </cell>
          <cell r="U114">
            <v>21772067.390207469</v>
          </cell>
        </row>
        <row r="115">
          <cell r="C115">
            <v>11444</v>
          </cell>
          <cell r="D115" t="str">
            <v>เลิงนกทา,รพร.</v>
          </cell>
          <cell r="E115" t="str">
            <v>รพช.60BedsPOP80000-100000</v>
          </cell>
          <cell r="F115">
            <v>178975194.16</v>
          </cell>
          <cell r="G115">
            <v>135643499.22999999</v>
          </cell>
          <cell r="H115">
            <v>0.75788994037205848</v>
          </cell>
          <cell r="I115">
            <v>123866571.47000003</v>
          </cell>
          <cell r="J115">
            <v>93877228.465489641</v>
          </cell>
          <cell r="K115">
            <v>150520</v>
          </cell>
          <cell r="L115">
            <v>124533098.53754684</v>
          </cell>
          <cell r="M115">
            <v>827.35250157817461</v>
          </cell>
          <cell r="N115">
            <v>690.56996926959641</v>
          </cell>
          <cell r="O115">
            <v>5584.8488000000007</v>
          </cell>
          <cell r="P115">
            <v>63160480.772453107</v>
          </cell>
          <cell r="Q115">
            <v>11309.255278755818</v>
          </cell>
          <cell r="R115">
            <v>13783.373240377297</v>
          </cell>
          <cell r="S115">
            <v>-3.6074393481963361E-2</v>
          </cell>
          <cell r="T115">
            <v>119398160.0315295</v>
          </cell>
          <cell r="U115">
            <v>90490664.386829391</v>
          </cell>
        </row>
        <row r="116">
          <cell r="C116">
            <v>10700</v>
          </cell>
          <cell r="D116" t="str">
            <v>ศรีสะเกษ,รพท.</v>
          </cell>
          <cell r="E116" t="str">
            <v xml:space="preserve">รพท.400to500Beds </v>
          </cell>
          <cell r="F116">
            <v>1014192332.65</v>
          </cell>
          <cell r="G116">
            <v>689143870.03999996</v>
          </cell>
          <cell r="H116">
            <v>0.67950017748539326</v>
          </cell>
          <cell r="I116">
            <v>845534896.26999998</v>
          </cell>
          <cell r="J116">
            <v>574541112.08555853</v>
          </cell>
          <cell r="K116">
            <v>436604</v>
          </cell>
          <cell r="L116">
            <v>414837456.01995862</v>
          </cell>
          <cell r="M116">
            <v>950.14579806863571</v>
          </cell>
          <cell r="N116">
            <v>791.31560871627369</v>
          </cell>
          <cell r="O116">
            <v>70019.093700000012</v>
          </cell>
          <cell r="P116">
            <v>761522994.55004156</v>
          </cell>
          <cell r="Q116">
            <v>10875.933324884516</v>
          </cell>
          <cell r="R116">
            <v>13413.586622617246</v>
          </cell>
          <cell r="S116">
            <v>9.2096166602310153E-2</v>
          </cell>
          <cell r="T116">
            <v>845534896.26999998</v>
          </cell>
          <cell r="U116">
            <v>574541112.08555853</v>
          </cell>
        </row>
        <row r="117">
          <cell r="C117">
            <v>10927</v>
          </cell>
          <cell r="D117" t="str">
            <v>ยางชุมน้อย,รพช.</v>
          </cell>
          <cell r="E117" t="str">
            <v>รพช.30BedsPOP20000-40000</v>
          </cell>
          <cell r="F117">
            <v>43000550.440000005</v>
          </cell>
          <cell r="G117">
            <v>32714810.480000004</v>
          </cell>
          <cell r="H117">
            <v>0.76079980710125994</v>
          </cell>
          <cell r="I117">
            <v>35596810.739999995</v>
          </cell>
          <cell r="J117">
            <v>27082046.744412053</v>
          </cell>
          <cell r="K117">
            <v>70520</v>
          </cell>
          <cell r="L117">
            <v>45484257.103084743</v>
          </cell>
          <cell r="M117">
            <v>644.98379329388456</v>
          </cell>
          <cell r="N117">
            <v>639.72346893498218</v>
          </cell>
          <cell r="O117">
            <v>1731.9667000000004</v>
          </cell>
          <cell r="P117">
            <v>17696871.446915254</v>
          </cell>
          <cell r="Q117">
            <v>10217.789664729264</v>
          </cell>
          <cell r="R117">
            <v>14702.838036570827</v>
          </cell>
          <cell r="S117">
            <v>0.11707604032864338</v>
          </cell>
          <cell r="T117">
            <v>35596810.739999995</v>
          </cell>
          <cell r="U117">
            <v>27082046.744412053</v>
          </cell>
        </row>
        <row r="118">
          <cell r="C118">
            <v>10928</v>
          </cell>
          <cell r="D118" t="str">
            <v>กันทรารมย์,รพช.</v>
          </cell>
          <cell r="E118" t="str">
            <v>รพช.90BedsPOP80000-100000</v>
          </cell>
          <cell r="F118">
            <v>122574144.67999999</v>
          </cell>
          <cell r="G118">
            <v>94322989.919999987</v>
          </cell>
          <cell r="H118">
            <v>0.76951783074844782</v>
          </cell>
          <cell r="I118">
            <v>91896029.120000005</v>
          </cell>
          <cell r="J118">
            <v>70715632.982818589</v>
          </cell>
          <cell r="K118">
            <v>181912</v>
          </cell>
          <cell r="L118">
            <v>93258276.626503721</v>
          </cell>
          <cell r="M118">
            <v>512.65599095443793</v>
          </cell>
          <cell r="N118">
            <v>678.61680281825818</v>
          </cell>
          <cell r="O118">
            <v>5672.6183000000001</v>
          </cell>
          <cell r="P118">
            <v>46621808.753496282</v>
          </cell>
          <cell r="Q118">
            <v>8218.7459631289275</v>
          </cell>
          <cell r="R118">
            <v>12849.659147215845</v>
          </cell>
          <cell r="S118">
            <v>0.40362905075554489</v>
          </cell>
          <cell r="T118">
            <v>91896029.120000005</v>
          </cell>
          <cell r="U118">
            <v>70715632.982818589</v>
          </cell>
        </row>
        <row r="119">
          <cell r="C119">
            <v>10929</v>
          </cell>
          <cell r="D119" t="str">
            <v>กันทรลักษ์,รพช.</v>
          </cell>
          <cell r="E119" t="str">
            <v>รพช.120BedsPOP&gt;140000</v>
          </cell>
          <cell r="F119">
            <v>209192036.51999998</v>
          </cell>
          <cell r="G119">
            <v>168332445.13999999</v>
          </cell>
          <cell r="H119">
            <v>0.804679030522782</v>
          </cell>
          <cell r="I119">
            <v>163148151.56000003</v>
          </cell>
          <cell r="J119">
            <v>131281896.42888473</v>
          </cell>
          <cell r="K119">
            <v>241203</v>
          </cell>
          <cell r="L119">
            <v>130562626.56358992</v>
          </cell>
          <cell r="M119">
            <v>541.29768934710557</v>
          </cell>
          <cell r="N119">
            <v>652.39612108859569</v>
          </cell>
          <cell r="O119">
            <v>10415.019</v>
          </cell>
          <cell r="P119">
            <v>120593609.5264101</v>
          </cell>
          <cell r="Q119">
            <v>11578.818005652232</v>
          </cell>
          <cell r="R119">
            <v>15393.571374161336</v>
          </cell>
          <cell r="S119">
            <v>0.26488692807467901</v>
          </cell>
          <cell r="T119">
            <v>163148151.56000003</v>
          </cell>
          <cell r="U119">
            <v>131281896.42888473</v>
          </cell>
        </row>
        <row r="120">
          <cell r="C120">
            <v>10930</v>
          </cell>
          <cell r="D120" t="str">
            <v>ห้วยเหนือ(ขุขันธ์),รพช.</v>
          </cell>
          <cell r="E120" t="str">
            <v>รพช.90BedsPOP&gt;120000</v>
          </cell>
          <cell r="F120">
            <v>139954171.06999999</v>
          </cell>
          <cell r="G120">
            <v>116884824.06999999</v>
          </cell>
          <cell r="H120">
            <v>0.83516499134233346</v>
          </cell>
          <cell r="I120">
            <v>126548830.85000002</v>
          </cell>
          <cell r="J120">
            <v>105689153.2212227</v>
          </cell>
          <cell r="K120">
            <v>170645</v>
          </cell>
          <cell r="L120">
            <v>111801964.91822165</v>
          </cell>
          <cell r="M120">
            <v>655.17281442891181</v>
          </cell>
          <cell r="N120">
            <v>821.49036066513429</v>
          </cell>
          <cell r="O120">
            <v>6614.0574999999999</v>
          </cell>
          <cell r="P120">
            <v>70223043.53177838</v>
          </cell>
          <cell r="Q120">
            <v>10617.241161235503</v>
          </cell>
          <cell r="R120">
            <v>13756.822633359005</v>
          </cell>
          <cell r="S120">
            <v>0.26999932854577852</v>
          </cell>
          <cell r="T120">
            <v>126548830.85000002</v>
          </cell>
          <cell r="U120">
            <v>105689153.2212227</v>
          </cell>
        </row>
        <row r="121">
          <cell r="C121">
            <v>10931</v>
          </cell>
          <cell r="D121" t="str">
            <v>โรงพยาบาลไพรบึง</v>
          </cell>
          <cell r="E121" t="str">
            <v>รพช.30BedsPOP40000-60000</v>
          </cell>
          <cell r="F121">
            <v>37899486.029999994</v>
          </cell>
          <cell r="G121">
            <v>33722379.629999995</v>
          </cell>
          <cell r="H121">
            <v>0.88978461616356652</v>
          </cell>
          <cell r="I121">
            <v>39969914.688699991</v>
          </cell>
          <cell r="J121">
            <v>35564615.199375421</v>
          </cell>
          <cell r="K121">
            <v>83786</v>
          </cell>
          <cell r="L121">
            <v>49582076.903648034</v>
          </cell>
          <cell r="M121">
            <v>591.77042589034011</v>
          </cell>
          <cell r="N121">
            <v>635.54962394588699</v>
          </cell>
          <cell r="O121">
            <v>1989.1579000000002</v>
          </cell>
          <cell r="P121">
            <v>31033260.615051974</v>
          </cell>
          <cell r="Q121">
            <v>15601.205221089775</v>
          </cell>
          <cell r="R121">
            <v>14762.0315380762</v>
          </cell>
          <cell r="S121">
            <v>2.4794722552390909E-2</v>
          </cell>
          <cell r="T121">
            <v>39969914.688699991</v>
          </cell>
          <cell r="U121">
            <v>35564615.199375421</v>
          </cell>
        </row>
        <row r="122">
          <cell r="C122">
            <v>10932</v>
          </cell>
          <cell r="D122" t="str">
            <v>ปรางค์กู่,รพช.</v>
          </cell>
          <cell r="E122" t="str">
            <v>รพช.30BedsPOP60000-80000</v>
          </cell>
          <cell r="F122">
            <v>51702812.539999992</v>
          </cell>
          <cell r="G122">
            <v>43290680.039999999</v>
          </cell>
          <cell r="H122">
            <v>0.8372983579279768</v>
          </cell>
          <cell r="I122">
            <v>55277275.079999998</v>
          </cell>
          <cell r="J122">
            <v>46283571.655217074</v>
          </cell>
          <cell r="K122">
            <v>103112</v>
          </cell>
          <cell r="L122">
            <v>53589374.551111743</v>
          </cell>
          <cell r="M122">
            <v>519.72005732709817</v>
          </cell>
          <cell r="N122">
            <v>692.58527443236471</v>
          </cell>
          <cell r="O122">
            <v>2491.9931000000001</v>
          </cell>
          <cell r="P122">
            <v>28717623.938888263</v>
          </cell>
          <cell r="Q122">
            <v>11523.958047431295</v>
          </cell>
          <cell r="R122">
            <v>14363.686703651305</v>
          </cell>
          <cell r="S122">
            <v>0.30253882343135341</v>
          </cell>
          <cell r="T122">
            <v>55277275.079999998</v>
          </cell>
          <cell r="U122">
            <v>46283571.655217074</v>
          </cell>
        </row>
        <row r="123">
          <cell r="C123">
            <v>10933</v>
          </cell>
          <cell r="D123" t="str">
            <v>ขุนหาญ,รพช.</v>
          </cell>
          <cell r="E123" t="str">
            <v>รพช.90BedsPOP80000-100000</v>
          </cell>
          <cell r="F123">
            <v>119192527.40999998</v>
          </cell>
          <cell r="G123">
            <v>98252868.289999992</v>
          </cell>
          <cell r="H123">
            <v>0.8243207055424584</v>
          </cell>
          <cell r="I123">
            <v>102477069.3</v>
          </cell>
          <cell r="J123">
            <v>84473970.067299396</v>
          </cell>
          <cell r="K123">
            <v>170990</v>
          </cell>
          <cell r="L123">
            <v>86178843.374102354</v>
          </cell>
          <cell r="M123">
            <v>503.99931793732003</v>
          </cell>
          <cell r="N123">
            <v>678.61680281825818</v>
          </cell>
          <cell r="O123">
            <v>5687.5919000000004</v>
          </cell>
          <cell r="P123">
            <v>50351815.995897651</v>
          </cell>
          <cell r="Q123">
            <v>8852.9235010510602</v>
          </cell>
          <cell r="R123">
            <v>12849.659147215845</v>
          </cell>
          <cell r="S123">
            <v>0.38518560790687351</v>
          </cell>
          <cell r="T123">
            <v>102477069.3</v>
          </cell>
          <cell r="U123">
            <v>84473970.067299396</v>
          </cell>
        </row>
        <row r="124">
          <cell r="C124">
            <v>10934</v>
          </cell>
          <cell r="D124" t="str">
            <v>ราษีไศล,รพช.</v>
          </cell>
          <cell r="E124" t="str">
            <v>รพช.90BedsPOP100000-120000</v>
          </cell>
          <cell r="F124">
            <v>120370501.21000001</v>
          </cell>
          <cell r="G124">
            <v>94677682.370000005</v>
          </cell>
          <cell r="H124">
            <v>0.78655219857250602</v>
          </cell>
          <cell r="I124">
            <v>80605253.799999997</v>
          </cell>
          <cell r="J124">
            <v>63400239.592884846</v>
          </cell>
          <cell r="K124">
            <v>136201</v>
          </cell>
          <cell r="L124">
            <v>70899665.929742426</v>
          </cell>
          <cell r="M124">
            <v>520.5517281792529</v>
          </cell>
          <cell r="N124">
            <v>657.43480423849883</v>
          </cell>
          <cell r="O124">
            <v>5524.4952000000003</v>
          </cell>
          <cell r="P124">
            <v>53477172.950257562</v>
          </cell>
          <cell r="Q124">
            <v>9680.0107546943946</v>
          </cell>
          <cell r="R124">
            <v>14949.295525467131</v>
          </cell>
          <cell r="S124">
            <v>0.38394407428207517</v>
          </cell>
          <cell r="T124">
            <v>80605253.799999997</v>
          </cell>
          <cell r="U124">
            <v>63400239.592884846</v>
          </cell>
        </row>
        <row r="125">
          <cell r="C125">
            <v>10935</v>
          </cell>
          <cell r="D125" t="str">
            <v>อุทุมพรพิสัย,รพช.</v>
          </cell>
          <cell r="E125" t="str">
            <v>รพช.90BedsPOP100000-120000</v>
          </cell>
          <cell r="F125">
            <v>131138481.44999999</v>
          </cell>
          <cell r="G125">
            <v>108260741.53999999</v>
          </cell>
          <cell r="H125">
            <v>0.82554518203169269</v>
          </cell>
          <cell r="I125">
            <v>110922288.33000003</v>
          </cell>
          <cell r="J125">
            <v>91571360.710761771</v>
          </cell>
          <cell r="K125">
            <v>152590</v>
          </cell>
          <cell r="L125">
            <v>103133998.72377457</v>
          </cell>
          <cell r="M125">
            <v>675.88963053787643</v>
          </cell>
          <cell r="N125">
            <v>657.43480423849883</v>
          </cell>
          <cell r="O125">
            <v>6750.3617000000004</v>
          </cell>
          <cell r="P125">
            <v>70384511.786225453</v>
          </cell>
          <cell r="Q125">
            <v>10426.776358698742</v>
          </cell>
          <cell r="R125">
            <v>14949.295525467131</v>
          </cell>
          <cell r="S125">
            <v>0.15970986694385042</v>
          </cell>
          <cell r="T125">
            <v>110922288.33000003</v>
          </cell>
          <cell r="U125">
            <v>91571360.710761771</v>
          </cell>
        </row>
        <row r="126">
          <cell r="C126">
            <v>10936</v>
          </cell>
          <cell r="D126" t="str">
            <v>บึงบูรพ์,รพช.</v>
          </cell>
          <cell r="E126" t="str">
            <v>รพช.30BedsPOP&lt;20000</v>
          </cell>
          <cell r="F126">
            <v>29809025.030000001</v>
          </cell>
          <cell r="G126">
            <v>24918383.970000003</v>
          </cell>
          <cell r="H126">
            <v>0.83593421606114171</v>
          </cell>
          <cell r="I126">
            <v>33525322.010000002</v>
          </cell>
          <cell r="J126">
            <v>28024963.772626691</v>
          </cell>
          <cell r="K126">
            <v>50597</v>
          </cell>
          <cell r="L126">
            <v>29237753.302332498</v>
          </cell>
          <cell r="M126">
            <v>577.85547171438031</v>
          </cell>
          <cell r="N126">
            <v>742.70450475732036</v>
          </cell>
          <cell r="O126">
            <v>1308.3548000000001</v>
          </cell>
          <cell r="P126">
            <v>22229209.197667506</v>
          </cell>
          <cell r="Q126">
            <v>16990.199598509138</v>
          </cell>
          <cell r="R126">
            <v>17873.280286501853</v>
          </cell>
          <cell r="S126">
            <v>0.18451155693900162</v>
          </cell>
          <cell r="T126">
            <v>33525322.010000002</v>
          </cell>
          <cell r="U126">
            <v>28024963.772626691</v>
          </cell>
        </row>
        <row r="127">
          <cell r="C127">
            <v>10937</v>
          </cell>
          <cell r="D127" t="str">
            <v>ห้วยทับทัน,รพช.</v>
          </cell>
          <cell r="E127" t="str">
            <v>รพช.30BedsPOP40000-60000</v>
          </cell>
          <cell r="F127">
            <v>37797186.710000001</v>
          </cell>
          <cell r="G127">
            <v>33139517.490000002</v>
          </cell>
          <cell r="H127">
            <v>0.87677206624566795</v>
          </cell>
          <cell r="I127">
            <v>36540465.539999992</v>
          </cell>
          <cell r="J127">
            <v>32037659.47308442</v>
          </cell>
          <cell r="K127">
            <v>63009</v>
          </cell>
          <cell r="L127">
            <v>41012516.740762457</v>
          </cell>
          <cell r="M127">
            <v>650.89934359793767</v>
          </cell>
          <cell r="N127">
            <v>635.54962394588699</v>
          </cell>
          <cell r="O127">
            <v>1377.5295000000001</v>
          </cell>
          <cell r="P127">
            <v>16296850.709237549</v>
          </cell>
          <cell r="Q127">
            <v>11830.491259343302</v>
          </cell>
          <cell r="R127">
            <v>14762.0315380762</v>
          </cell>
          <cell r="S127">
            <v>5.3588320120897266E-2</v>
          </cell>
          <cell r="T127">
            <v>36540465.539999992</v>
          </cell>
          <cell r="U127">
            <v>32037659.47308442</v>
          </cell>
        </row>
        <row r="128">
          <cell r="C128">
            <v>10938</v>
          </cell>
          <cell r="D128" t="str">
            <v>โนนคูณ,รพช.</v>
          </cell>
          <cell r="E128" t="str">
            <v>รพช.30BedsPOP20000-40000</v>
          </cell>
          <cell r="F128">
            <v>31354162.340000004</v>
          </cell>
          <cell r="G128">
            <v>27776630.09</v>
          </cell>
          <cell r="H128">
            <v>0.8858992879093448</v>
          </cell>
          <cell r="I128">
            <v>35624959.130000003</v>
          </cell>
          <cell r="J128">
            <v>31560125.925066516</v>
          </cell>
          <cell r="K128">
            <v>70688</v>
          </cell>
          <cell r="L128">
            <v>37783375.579180241</v>
          </cell>
          <cell r="M128">
            <v>534.50904791733024</v>
          </cell>
          <cell r="N128">
            <v>639.72346893498218</v>
          </cell>
          <cell r="O128">
            <v>1512.9145000000001</v>
          </cell>
          <cell r="P128">
            <v>16477862.330819758</v>
          </cell>
          <cell r="Q128">
            <v>10891.469630848113</v>
          </cell>
          <cell r="R128">
            <v>14702.838036570827</v>
          </cell>
          <cell r="S128">
            <v>0.24333524311877527</v>
          </cell>
          <cell r="T128">
            <v>35624959.130000003</v>
          </cell>
          <cell r="U128">
            <v>31560125.925066516</v>
          </cell>
        </row>
        <row r="129">
          <cell r="C129">
            <v>10939</v>
          </cell>
          <cell r="D129" t="str">
            <v>ศรีรัตนะ,รพช.</v>
          </cell>
          <cell r="E129" t="str">
            <v>รพช.30BedsPOP40000-60000</v>
          </cell>
          <cell r="F129">
            <v>68300018.450000003</v>
          </cell>
          <cell r="G129">
            <v>51065959.739999995</v>
          </cell>
          <cell r="H129">
            <v>0.74767124371106219</v>
          </cell>
          <cell r="I129">
            <v>63323153.210000008</v>
          </cell>
          <cell r="J129">
            <v>47344900.716226846</v>
          </cell>
          <cell r="K129">
            <v>104897</v>
          </cell>
          <cell r="L129">
            <v>55982519.462935455</v>
          </cell>
          <cell r="M129">
            <v>533.69037687384252</v>
          </cell>
          <cell r="N129">
            <v>635.54962394588699</v>
          </cell>
          <cell r="O129">
            <v>2652.4485</v>
          </cell>
          <cell r="P129">
            <v>31183970.937064558</v>
          </cell>
          <cell r="Q129">
            <v>11756.673480018389</v>
          </cell>
          <cell r="R129">
            <v>14762.0315380762</v>
          </cell>
          <cell r="S129">
            <v>0.21403049299750856</v>
          </cell>
          <cell r="T129">
            <v>63323153.210000008</v>
          </cell>
          <cell r="U129">
            <v>47344900.716226846</v>
          </cell>
        </row>
        <row r="130">
          <cell r="C130">
            <v>10940</v>
          </cell>
          <cell r="D130" t="str">
            <v>วังหิน,รพช.</v>
          </cell>
          <cell r="E130" t="str">
            <v>รพช.30BedsPOP40000-60000</v>
          </cell>
          <cell r="F130">
            <v>43712057.869999997</v>
          </cell>
          <cell r="G130">
            <v>38510958.589999996</v>
          </cell>
          <cell r="H130">
            <v>0.88101454075971186</v>
          </cell>
          <cell r="I130">
            <v>36387589.789999999</v>
          </cell>
          <cell r="J130">
            <v>32057995.708189629</v>
          </cell>
          <cell r="K130">
            <v>70011</v>
          </cell>
          <cell r="L130">
            <v>33579894.146806657</v>
          </cell>
          <cell r="M130">
            <v>479.63740193407688</v>
          </cell>
          <cell r="N130">
            <v>635.54962394588699</v>
          </cell>
          <cell r="O130">
            <v>1746.5166999999999</v>
          </cell>
          <cell r="P130">
            <v>24170731.76319335</v>
          </cell>
          <cell r="Q130">
            <v>13839.393441352924</v>
          </cell>
          <cell r="R130">
            <v>14762.0315380762</v>
          </cell>
          <cell r="S130">
            <v>0.21691493766274653</v>
          </cell>
          <cell r="T130">
            <v>36387589.789999999</v>
          </cell>
          <cell r="U130">
            <v>32057995.708189629</v>
          </cell>
        </row>
        <row r="131">
          <cell r="C131">
            <v>10941</v>
          </cell>
          <cell r="D131" t="str">
            <v>น้ำเกลี้ยง,รพช.</v>
          </cell>
          <cell r="E131" t="str">
            <v>รพช.30BedsPOP40000-60000</v>
          </cell>
          <cell r="F131">
            <v>34265951.369999997</v>
          </cell>
          <cell r="G131">
            <v>29969270.850000001</v>
          </cell>
          <cell r="H131">
            <v>0.87460787317401734</v>
          </cell>
          <cell r="I131">
            <v>43097297.199999996</v>
          </cell>
          <cell r="J131">
            <v>37693235.44364053</v>
          </cell>
          <cell r="K131">
            <v>59148</v>
          </cell>
          <cell r="L131">
            <v>41416032.58285559</v>
          </cell>
          <cell r="M131">
            <v>700.21019447581637</v>
          </cell>
          <cell r="N131">
            <v>635.54962394588699</v>
          </cell>
          <cell r="O131">
            <v>1491.5383000000004</v>
          </cell>
          <cell r="P131">
            <v>21788007.447144397</v>
          </cell>
          <cell r="Q131">
            <v>14607.742521358245</v>
          </cell>
          <cell r="R131">
            <v>14762.0315380762</v>
          </cell>
          <cell r="S131">
            <v>-5.687002676243462E-2</v>
          </cell>
          <cell r="T131">
            <v>40646352.7548474</v>
          </cell>
          <cell r="U131">
            <v>35549620.135197945</v>
          </cell>
        </row>
        <row r="132">
          <cell r="C132">
            <v>10942</v>
          </cell>
          <cell r="D132" t="str">
            <v>ภูสิงห์,รพช.</v>
          </cell>
          <cell r="E132" t="str">
            <v>รพช.30BedsPOP40000-60000</v>
          </cell>
          <cell r="F132">
            <v>63023483.430000007</v>
          </cell>
          <cell r="G132">
            <v>47754136.540000007</v>
          </cell>
          <cell r="H132">
            <v>0.75771972510913943</v>
          </cell>
          <cell r="I132">
            <v>41938579.309999995</v>
          </cell>
          <cell r="J132">
            <v>31777688.78624104</v>
          </cell>
          <cell r="K132">
            <v>73578</v>
          </cell>
          <cell r="L132">
            <v>53414869.891651645</v>
          </cell>
          <cell r="M132">
            <v>725.96251449688282</v>
          </cell>
          <cell r="N132">
            <v>635.54962394588699</v>
          </cell>
          <cell r="O132">
            <v>1555.5702000000001</v>
          </cell>
          <cell r="P132">
            <v>21400446.98834835</v>
          </cell>
          <cell r="Q132">
            <v>13757.300691635999</v>
          </cell>
          <cell r="R132">
            <v>14762.0315380762</v>
          </cell>
          <cell r="S132">
            <v>-6.8027116765157589E-2</v>
          </cell>
          <cell r="T132">
            <v>39085618.678313799</v>
          </cell>
          <cell r="U132">
            <v>29615944.240652576</v>
          </cell>
        </row>
        <row r="133">
          <cell r="C133">
            <v>10943</v>
          </cell>
          <cell r="D133" t="str">
            <v>เมืองจันทร์,รพช.</v>
          </cell>
          <cell r="E133" t="str">
            <v>รพช.30BedsPOP&lt;20000</v>
          </cell>
          <cell r="F133">
            <v>23600149.259999998</v>
          </cell>
          <cell r="G133">
            <v>19541351.659999996</v>
          </cell>
          <cell r="H133">
            <v>0.82801813855985751</v>
          </cell>
          <cell r="I133">
            <v>28654197.879999995</v>
          </cell>
          <cell r="J133">
            <v>23726195.590523411</v>
          </cell>
          <cell r="K133">
            <v>37904</v>
          </cell>
          <cell r="L133">
            <v>22499161.358064357</v>
          </cell>
          <cell r="M133">
            <v>593.58277116041461</v>
          </cell>
          <cell r="N133">
            <v>742.70450475732036</v>
          </cell>
          <cell r="O133">
            <v>1132.5632000000001</v>
          </cell>
          <cell r="P133">
            <v>16691565.731935648</v>
          </cell>
          <cell r="Q133">
            <v>14737.866930459728</v>
          </cell>
          <cell r="R133">
            <v>17873.280286501853</v>
          </cell>
          <cell r="S133">
            <v>0.23483524439247447</v>
          </cell>
          <cell r="T133">
            <v>28654197.879999995</v>
          </cell>
          <cell r="U133">
            <v>23726195.590523411</v>
          </cell>
        </row>
        <row r="134">
          <cell r="C134">
            <v>23125</v>
          </cell>
          <cell r="D134" t="str">
            <v>เบญจลักษ์เฉลิมพระเกียรติ 80 พรรษา,รพช.</v>
          </cell>
          <cell r="E134" t="str">
            <v>รพช.30BedsPOP20000-40000</v>
          </cell>
          <cell r="F134">
            <v>76662365.649999991</v>
          </cell>
          <cell r="G134">
            <v>63067770.689999998</v>
          </cell>
          <cell r="H134">
            <v>0.82266924788016904</v>
          </cell>
          <cell r="I134">
            <v>66945656.00999999</v>
          </cell>
          <cell r="J134">
            <v>55074132.478591211</v>
          </cell>
          <cell r="K134">
            <v>57868</v>
          </cell>
          <cell r="L134">
            <v>55045329.248501085</v>
          </cell>
          <cell r="M134">
            <v>951.22225147751931</v>
          </cell>
          <cell r="N134">
            <v>639.72346893498218</v>
          </cell>
          <cell r="O134">
            <v>1496.8339000000001</v>
          </cell>
          <cell r="P134">
            <v>17961752.05149892</v>
          </cell>
          <cell r="Q134">
            <v>11999.82980843694</v>
          </cell>
          <cell r="R134">
            <v>14702.838036570827</v>
          </cell>
          <cell r="S134">
            <v>-0.19148631819529821</v>
          </cell>
          <cell r="T134">
            <v>54126478.821476161</v>
          </cell>
          <cell r="U134">
            <v>44528189.622465692</v>
          </cell>
        </row>
        <row r="135">
          <cell r="C135">
            <v>28014</v>
          </cell>
          <cell r="D135" t="str">
            <v>รพช.พยุห์</v>
          </cell>
          <cell r="E135" t="str">
            <v>รพช.30BedsPOP&lt;20000</v>
          </cell>
          <cell r="F135">
            <v>28329233.229999997</v>
          </cell>
          <cell r="G135">
            <v>26597178.819999997</v>
          </cell>
          <cell r="H135">
            <v>0.93885982031572268</v>
          </cell>
          <cell r="I135">
            <v>19714486.919999998</v>
          </cell>
          <cell r="J135">
            <v>18509139.647327863</v>
          </cell>
          <cell r="K135">
            <v>34401</v>
          </cell>
          <cell r="L135">
            <v>23996974.502452645</v>
          </cell>
          <cell r="M135">
            <v>697.56619000763487</v>
          </cell>
          <cell r="N135">
            <v>742.70450475732036</v>
          </cell>
          <cell r="O135">
            <v>518.6721</v>
          </cell>
          <cell r="P135">
            <v>30320.307547358607</v>
          </cell>
          <cell r="Q135">
            <v>58.457564128393656</v>
          </cell>
          <cell r="R135">
            <v>17873.280286501853</v>
          </cell>
          <cell r="S135">
            <v>0.44919142015742786</v>
          </cell>
          <cell r="T135">
            <v>19714486.919999998</v>
          </cell>
          <cell r="U135">
            <v>18509139.647327863</v>
          </cell>
        </row>
        <row r="136">
          <cell r="C136">
            <v>28015</v>
          </cell>
          <cell r="D136" t="str">
            <v>โพธิ์ศรีสุวรรณ</v>
          </cell>
          <cell r="E136" t="str">
            <v>รพช.30BedsPOP&lt;20000</v>
          </cell>
          <cell r="F136">
            <v>22586700.309999995</v>
          </cell>
          <cell r="G136">
            <v>21792298.149999999</v>
          </cell>
          <cell r="H136">
            <v>0.9648287643127631</v>
          </cell>
          <cell r="I136">
            <v>14563740.6</v>
          </cell>
          <cell r="J136">
            <v>14051515.84686962</v>
          </cell>
          <cell r="K136">
            <v>21428</v>
          </cell>
          <cell r="L136">
            <v>15662213.428496731</v>
          </cell>
          <cell r="M136">
            <v>730.92278460410353</v>
          </cell>
          <cell r="N136">
            <v>742.70450475732036</v>
          </cell>
          <cell r="O136">
            <v>462.2183</v>
          </cell>
          <cell r="P136">
            <v>3526725.551503269</v>
          </cell>
          <cell r="Q136">
            <v>7629.9998323373802</v>
          </cell>
          <cell r="R136">
            <v>17873.280286501853</v>
          </cell>
          <cell r="S136">
            <v>0.25989401407697121</v>
          </cell>
          <cell r="T136">
            <v>14563740.6</v>
          </cell>
          <cell r="U136">
            <v>14051515.84686962</v>
          </cell>
        </row>
        <row r="137">
          <cell r="C137">
            <v>28016</v>
          </cell>
          <cell r="D137" t="str">
            <v>รพช.ศิลาลาด</v>
          </cell>
          <cell r="E137" t="str">
            <v>รพช.30BedsPOP&lt;20000</v>
          </cell>
          <cell r="F137">
            <v>6028886.9199999999</v>
          </cell>
          <cell r="G137">
            <v>2860911.92</v>
          </cell>
          <cell r="H137">
            <v>0.47453401564214442</v>
          </cell>
          <cell r="I137">
            <v>3162906.81</v>
          </cell>
          <cell r="J137">
            <v>1500906.8696511851</v>
          </cell>
          <cell r="K137">
            <v>11841</v>
          </cell>
          <cell r="L137">
            <v>4964090.0865161056</v>
          </cell>
          <cell r="M137">
            <v>419.22895756406598</v>
          </cell>
          <cell r="N137">
            <v>742.70450475732036</v>
          </cell>
          <cell r="O137">
            <v>0</v>
          </cell>
          <cell r="P137">
            <v>587007.90348389465</v>
          </cell>
          <cell r="Q137" t="e">
            <v>#DIV/0!</v>
          </cell>
          <cell r="R137">
            <v>17873.280286501853</v>
          </cell>
          <cell r="S137">
            <v>0.58425667438658013</v>
          </cell>
          <cell r="T137">
            <v>3162906.81</v>
          </cell>
          <cell r="U137">
            <v>1500906.8696511851</v>
          </cell>
        </row>
        <row r="138">
          <cell r="C138">
            <v>10703</v>
          </cell>
          <cell r="D138" t="str">
            <v>โรงพยาบาลอำนาจเจริญ</v>
          </cell>
          <cell r="E138" t="str">
            <v xml:space="preserve">รพท.300to400Beds </v>
          </cell>
          <cell r="F138">
            <v>544267878.68000007</v>
          </cell>
          <cell r="G138">
            <v>377443663.29000002</v>
          </cell>
          <cell r="H138">
            <v>0.69348877285465593</v>
          </cell>
          <cell r="I138">
            <v>384368767.75999999</v>
          </cell>
          <cell r="J138">
            <v>266555425.07753864</v>
          </cell>
          <cell r="K138">
            <v>352689</v>
          </cell>
          <cell r="L138">
            <v>302526273.5159024</v>
          </cell>
          <cell r="M138">
            <v>857.77065209264367</v>
          </cell>
          <cell r="N138">
            <v>827.17118061382268</v>
          </cell>
          <cell r="O138">
            <v>27243.771299999997</v>
          </cell>
          <cell r="P138">
            <v>281113738.97409761</v>
          </cell>
          <cell r="Q138">
            <v>10318.459066425126</v>
          </cell>
          <cell r="R138">
            <v>14048.073310308935</v>
          </cell>
          <cell r="S138">
            <v>0.15560389719297227</v>
          </cell>
          <cell r="T138">
            <v>384368767.75999999</v>
          </cell>
          <cell r="U138">
            <v>266555425.07753864</v>
          </cell>
        </row>
        <row r="139">
          <cell r="C139">
            <v>10985</v>
          </cell>
          <cell r="D139" t="str">
            <v>ชานุมาน,รพช.</v>
          </cell>
          <cell r="E139" t="str">
            <v>รพช.30BedsPOP20000-40000</v>
          </cell>
          <cell r="F139">
            <v>43082089.329999998</v>
          </cell>
          <cell r="G139">
            <v>33641941.25</v>
          </cell>
          <cell r="H139">
            <v>0.78087998454089835</v>
          </cell>
          <cell r="I139">
            <v>38421690.580000006</v>
          </cell>
          <cell r="J139">
            <v>30002729.146145586</v>
          </cell>
          <cell r="K139">
            <v>60975</v>
          </cell>
          <cell r="L139">
            <v>39313368.00265491</v>
          </cell>
          <cell r="M139">
            <v>644.74568270036752</v>
          </cell>
          <cell r="N139">
            <v>639.72346893498218</v>
          </cell>
          <cell r="O139">
            <v>1034.0324000000001</v>
          </cell>
          <cell r="P139">
            <v>16585598.197345093</v>
          </cell>
          <cell r="Q139">
            <v>16039.727766117476</v>
          </cell>
          <cell r="R139">
            <v>14702.838036570827</v>
          </cell>
          <cell r="S139">
            <v>-3.0208372260073082E-2</v>
          </cell>
          <cell r="T139">
            <v>37261033.848098025</v>
          </cell>
          <cell r="U139">
            <v>29096395.535280675</v>
          </cell>
        </row>
        <row r="140">
          <cell r="C140">
            <v>10986</v>
          </cell>
          <cell r="D140" t="str">
            <v>ปทุมราชวงศา,รพช.</v>
          </cell>
          <cell r="E140" t="str">
            <v>รพช.30BedsPOP40000-60000</v>
          </cell>
          <cell r="F140">
            <v>79366222.099999994</v>
          </cell>
          <cell r="G140">
            <v>68585986.810000002</v>
          </cell>
          <cell r="H140">
            <v>0.86417099107455198</v>
          </cell>
          <cell r="I140">
            <v>54674011.980000012</v>
          </cell>
          <cell r="J140">
            <v>47247695.118778534</v>
          </cell>
          <cell r="K140">
            <v>91846</v>
          </cell>
          <cell r="L140">
            <v>47696558.786779173</v>
          </cell>
          <cell r="M140">
            <v>519.31013638894638</v>
          </cell>
          <cell r="N140">
            <v>635.54962394588699</v>
          </cell>
          <cell r="O140">
            <v>1900.5182</v>
          </cell>
          <cell r="P140">
            <v>28039358.393220831</v>
          </cell>
          <cell r="Q140">
            <v>14753.533217004095</v>
          </cell>
          <cell r="R140">
            <v>14762.0315380762</v>
          </cell>
          <cell r="S140">
            <v>0.14117850005842827</v>
          </cell>
          <cell r="T140">
            <v>54674011.980000012</v>
          </cell>
          <cell r="U140">
            <v>47247695.118778534</v>
          </cell>
        </row>
        <row r="141">
          <cell r="C141">
            <v>10987</v>
          </cell>
          <cell r="D141" t="str">
            <v>พนา,รพช.</v>
          </cell>
          <cell r="E141" t="str">
            <v>รพช.30BedsPOP20000-40000</v>
          </cell>
          <cell r="F141">
            <v>40879293.659999996</v>
          </cell>
          <cell r="G141">
            <v>31327274.919999998</v>
          </cell>
          <cell r="H141">
            <v>0.76633601305722754</v>
          </cell>
          <cell r="I141">
            <v>40195546.729999997</v>
          </cell>
          <cell r="J141">
            <v>30803295.023723677</v>
          </cell>
          <cell r="K141">
            <v>78915</v>
          </cell>
          <cell r="L141">
            <v>41126084.522890389</v>
          </cell>
          <cell r="M141">
            <v>521.14407302655252</v>
          </cell>
          <cell r="N141">
            <v>639.72346893498218</v>
          </cell>
          <cell r="O141">
            <v>896.36220000000003</v>
          </cell>
          <cell r="P141">
            <v>17372561.757109616</v>
          </cell>
          <cell r="Q141">
            <v>19381.185147153254</v>
          </cell>
          <cell r="R141">
            <v>14702.838036570827</v>
          </cell>
          <cell r="S141">
            <v>8.8278957687162818E-2</v>
          </cell>
          <cell r="T141">
            <v>40195546.729999997</v>
          </cell>
          <cell r="U141">
            <v>30803295.023723677</v>
          </cell>
        </row>
        <row r="142">
          <cell r="C142">
            <v>10988</v>
          </cell>
          <cell r="D142" t="str">
            <v>เสนางคนิคม,รพช.</v>
          </cell>
          <cell r="E142" t="str">
            <v>รพช.30BedsPOP40000-60000</v>
          </cell>
          <cell r="F142">
            <v>46470929.139999993</v>
          </cell>
          <cell r="G142">
            <v>37306170.609999999</v>
          </cell>
          <cell r="H142">
            <v>0.80278512395588408</v>
          </cell>
          <cell r="I142">
            <v>39117124.120000012</v>
          </cell>
          <cell r="J142">
            <v>31402645.335471913</v>
          </cell>
          <cell r="K142">
            <v>73233</v>
          </cell>
          <cell r="L142">
            <v>49497672.965775162</v>
          </cell>
          <cell r="M142">
            <v>675.89301224550627</v>
          </cell>
          <cell r="N142">
            <v>635.54962394588699</v>
          </cell>
          <cell r="O142">
            <v>871.15449999999998</v>
          </cell>
          <cell r="P142">
            <v>14350253.274224835</v>
          </cell>
          <cell r="Q142">
            <v>16472.684551620678</v>
          </cell>
          <cell r="R142">
            <v>14762.0315380762</v>
          </cell>
          <cell r="S142">
            <v>-6.9614013919989878E-2</v>
          </cell>
          <cell r="T142">
            <v>36394024.09700036</v>
          </cell>
          <cell r="U142">
            <v>29216581.145963866</v>
          </cell>
        </row>
        <row r="143">
          <cell r="C143">
            <v>10989</v>
          </cell>
          <cell r="D143" t="str">
            <v>หัวตะพาน,รพช.</v>
          </cell>
          <cell r="E143" t="str">
            <v>รพช.30BedsPOP40000-60000</v>
          </cell>
          <cell r="F143">
            <v>71088786.600000009</v>
          </cell>
          <cell r="G143">
            <v>61366640.219999999</v>
          </cell>
          <cell r="H143">
            <v>0.86323938211656004</v>
          </cell>
          <cell r="I143">
            <v>53325410.720000014</v>
          </cell>
          <cell r="J143">
            <v>46032594.601044595</v>
          </cell>
          <cell r="K143">
            <v>90462</v>
          </cell>
          <cell r="L143">
            <v>54640543.131290816</v>
          </cell>
          <cell r="M143">
            <v>604.01652772756313</v>
          </cell>
          <cell r="N143">
            <v>635.54962394588699</v>
          </cell>
          <cell r="O143">
            <v>2257.0673999999999</v>
          </cell>
          <cell r="P143">
            <v>25331229.588709179</v>
          </cell>
          <cell r="Q143">
            <v>11223.071844779282</v>
          </cell>
          <cell r="R143">
            <v>14762.0315380762</v>
          </cell>
          <cell r="S143">
            <v>0.1355505465873644</v>
          </cell>
          <cell r="T143">
            <v>53325410.720000014</v>
          </cell>
          <cell r="U143">
            <v>46032594.601044595</v>
          </cell>
        </row>
        <row r="144">
          <cell r="C144">
            <v>10990</v>
          </cell>
          <cell r="D144" t="str">
            <v>ลืออำนาจ,รพช.</v>
          </cell>
          <cell r="E144" t="str">
            <v>รพช.30BedsPOP20000-40000</v>
          </cell>
          <cell r="F144">
            <v>50745925.290000007</v>
          </cell>
          <cell r="G144">
            <v>43011612.420000002</v>
          </cell>
          <cell r="H144">
            <v>0.84758750922758075</v>
          </cell>
          <cell r="I144">
            <v>36130163.890000008</v>
          </cell>
          <cell r="J144">
            <v>30623475.619509388</v>
          </cell>
          <cell r="K144">
            <v>80786</v>
          </cell>
          <cell r="L144">
            <v>42449960.601170696</v>
          </cell>
          <cell r="M144">
            <v>525.4618448886032</v>
          </cell>
          <cell r="N144">
            <v>639.72346893498218</v>
          </cell>
          <cell r="O144">
            <v>1548.1914000000002</v>
          </cell>
          <cell r="P144">
            <v>17830723.748829309</v>
          </cell>
          <cell r="Q144">
            <v>11517.131375894032</v>
          </cell>
          <cell r="R144">
            <v>14702.838036570827</v>
          </cell>
          <cell r="S144">
            <v>0.23494795004252966</v>
          </cell>
          <cell r="T144">
            <v>36130163.890000008</v>
          </cell>
          <cell r="U144">
            <v>30623475.619509388</v>
          </cell>
        </row>
        <row r="145">
          <cell r="C145">
            <v>10669</v>
          </cell>
          <cell r="D145" t="str">
            <v>สรรพสิทธิประสงค์,รพศ.</v>
          </cell>
          <cell r="E145" t="str">
            <v xml:space="preserve">รพศ.&gt;800Beds </v>
          </cell>
          <cell r="F145">
            <v>2693306337.2899995</v>
          </cell>
          <cell r="G145">
            <v>1232212602.1200001</v>
          </cell>
          <cell r="H145">
            <v>0.45750926474997661</v>
          </cell>
          <cell r="I145">
            <v>2503629437.7399998</v>
          </cell>
          <cell r="J145">
            <v>1145433663.2668247</v>
          </cell>
          <cell r="K145">
            <v>891006</v>
          </cell>
          <cell r="L145">
            <v>1566167495.4797499</v>
          </cell>
          <cell r="M145">
            <v>1757.7519068106724</v>
          </cell>
          <cell r="N145">
            <v>1143.8950432568379</v>
          </cell>
          <cell r="O145">
            <v>178298.72210000001</v>
          </cell>
          <cell r="P145">
            <v>1724460654.9902506</v>
          </cell>
          <cell r="Q145">
            <v>9671.7499412198558</v>
          </cell>
          <cell r="R145">
            <v>12132.775639513169</v>
          </cell>
          <cell r="S145">
            <v>-3.2866798240707366E-2</v>
          </cell>
          <cell r="T145">
            <v>2421343154.1403036</v>
          </cell>
          <cell r="U145">
            <v>1107786926.1581197</v>
          </cell>
        </row>
        <row r="146">
          <cell r="C146">
            <v>10944</v>
          </cell>
          <cell r="D146" t="str">
            <v>ศรีเมืองใหม่,รพช.</v>
          </cell>
          <cell r="E146" t="str">
            <v>รพช.60BedsPOP60000-80000</v>
          </cell>
          <cell r="F146">
            <v>72169427.810000017</v>
          </cell>
          <cell r="G146">
            <v>61691160.129999995</v>
          </cell>
          <cell r="H146">
            <v>0.85481015995324106</v>
          </cell>
          <cell r="I146">
            <v>72336484.170000002</v>
          </cell>
          <cell r="J146">
            <v>61833961.603812791</v>
          </cell>
          <cell r="K146">
            <v>80646</v>
          </cell>
          <cell r="L146">
            <v>68772757.956776917</v>
          </cell>
          <cell r="M146">
            <v>852.77332982140365</v>
          </cell>
          <cell r="N146">
            <v>593.80677855876331</v>
          </cell>
          <cell r="O146">
            <v>2179.7299999999996</v>
          </cell>
          <cell r="P146">
            <v>29125141.253223065</v>
          </cell>
          <cell r="Q146">
            <v>13361.811441427641</v>
          </cell>
          <cell r="R146">
            <v>13228.8478475954</v>
          </cell>
          <cell r="S146">
            <v>-0.21629106853549246</v>
          </cell>
          <cell r="T146">
            <v>56690748.714769967</v>
          </cell>
          <cell r="U146">
            <v>48459827.976741508</v>
          </cell>
        </row>
        <row r="147">
          <cell r="C147">
            <v>10945</v>
          </cell>
          <cell r="D147" t="str">
            <v>โขงเจียม,รพช.</v>
          </cell>
          <cell r="E147" t="str">
            <v>รพช.30BedsPOP20000-40000</v>
          </cell>
          <cell r="F147">
            <v>50955122.650000006</v>
          </cell>
          <cell r="G147">
            <v>44532860.490000002</v>
          </cell>
          <cell r="H147">
            <v>0.8739623844277018</v>
          </cell>
          <cell r="I147">
            <v>40810030.870000005</v>
          </cell>
          <cell r="J147">
            <v>35666431.887713321</v>
          </cell>
          <cell r="K147">
            <v>57235</v>
          </cell>
          <cell r="L147">
            <v>38783065.252035953</v>
          </cell>
          <cell r="M147">
            <v>677.6109941825099</v>
          </cell>
          <cell r="N147">
            <v>639.72346893498218</v>
          </cell>
          <cell r="O147">
            <v>1153.5107</v>
          </cell>
          <cell r="P147">
            <v>11488411.977964047</v>
          </cell>
          <cell r="Q147">
            <v>9959.5192120576321</v>
          </cell>
          <cell r="R147">
            <v>14702.838036570827</v>
          </cell>
          <cell r="S147">
            <v>6.5702793950802321E-2</v>
          </cell>
          <cell r="T147">
            <v>40810030.870000005</v>
          </cell>
          <cell r="U147">
            <v>35666431.887713321</v>
          </cell>
        </row>
        <row r="148">
          <cell r="C148">
            <v>10946</v>
          </cell>
          <cell r="D148" t="str">
            <v>เขื่องใน,รพช.</v>
          </cell>
          <cell r="E148" t="str">
            <v>รพช.60BedsPOP&gt;100000</v>
          </cell>
          <cell r="F148">
            <v>139381227.88</v>
          </cell>
          <cell r="G148">
            <v>112329757.25</v>
          </cell>
          <cell r="H148">
            <v>0.80591740335872264</v>
          </cell>
          <cell r="I148">
            <v>123073144.83000001</v>
          </cell>
          <cell r="J148">
            <v>99186789.304585606</v>
          </cell>
          <cell r="K148">
            <v>181936</v>
          </cell>
          <cell r="L148">
            <v>126616365.69264883</v>
          </cell>
          <cell r="M148">
            <v>695.93904280982781</v>
          </cell>
          <cell r="N148">
            <v>663.06578242158423</v>
          </cell>
          <cell r="O148">
            <v>3117.9751000000006</v>
          </cell>
          <cell r="P148">
            <v>48865683.687351212</v>
          </cell>
          <cell r="Q148">
            <v>15672.249495305849</v>
          </cell>
          <cell r="R148">
            <v>13791.944087482048</v>
          </cell>
          <cell r="S148">
            <v>-6.7491660747240459E-2</v>
          </cell>
          <cell r="T148">
            <v>114766733.89203766</v>
          </cell>
          <cell r="U148">
            <v>92492508.170232505</v>
          </cell>
        </row>
        <row r="149">
          <cell r="C149">
            <v>10947</v>
          </cell>
          <cell r="D149" t="str">
            <v>เขมราฐ,รพช.</v>
          </cell>
          <cell r="E149" t="str">
            <v>รพช.60BedsPOP60000-80000</v>
          </cell>
          <cell r="F149">
            <v>133966402.16000003</v>
          </cell>
          <cell r="G149">
            <v>93364202.960000008</v>
          </cell>
          <cell r="H149">
            <v>0.69692252277173483</v>
          </cell>
          <cell r="I149">
            <v>103448326.76999998</v>
          </cell>
          <cell r="J149">
            <v>72095468.869063184</v>
          </cell>
          <cell r="K149">
            <v>157665</v>
          </cell>
          <cell r="L149">
            <v>97517772.391454011</v>
          </cell>
          <cell r="M149">
            <v>618.51249415820894</v>
          </cell>
          <cell r="N149">
            <v>593.80677855876331</v>
          </cell>
          <cell r="O149">
            <v>3383.9573999999998</v>
          </cell>
          <cell r="P149">
            <v>38531044.118545979</v>
          </cell>
          <cell r="Q149">
            <v>11386.385691068683</v>
          </cell>
          <cell r="R149">
            <v>13228.8478475954</v>
          </cell>
          <cell r="S149">
            <v>1.7196671450941843E-2</v>
          </cell>
          <cell r="T149">
            <v>103448326.76999998</v>
          </cell>
          <cell r="U149">
            <v>72095468.869063184</v>
          </cell>
        </row>
        <row r="150">
          <cell r="C150">
            <v>10948</v>
          </cell>
          <cell r="D150" t="str">
            <v>นาจะหลวย,รพช.</v>
          </cell>
          <cell r="E150" t="str">
            <v>รพช.30BedsPOP40000-60000</v>
          </cell>
          <cell r="F150">
            <v>61455519.050000004</v>
          </cell>
          <cell r="G150">
            <v>52697385.990000002</v>
          </cell>
          <cell r="H150">
            <v>0.85748825824944352</v>
          </cell>
          <cell r="I150">
            <v>56733346.030000009</v>
          </cell>
          <cell r="J150">
            <v>48648178.071927689</v>
          </cell>
          <cell r="K150">
            <v>96995</v>
          </cell>
          <cell r="L150">
            <v>51569362.442558244</v>
          </cell>
          <cell r="M150">
            <v>531.67031746541829</v>
          </cell>
          <cell r="N150">
            <v>635.54962394588699</v>
          </cell>
          <cell r="O150">
            <v>1699.51</v>
          </cell>
          <cell r="P150">
            <v>20912468.037441742</v>
          </cell>
          <cell r="Q150">
            <v>12304.998521598427</v>
          </cell>
          <cell r="R150">
            <v>14762.0315380762</v>
          </cell>
          <cell r="S150">
            <v>0.19662204195904845</v>
          </cell>
          <cell r="T150">
            <v>56733346.030000009</v>
          </cell>
          <cell r="U150">
            <v>48648178.071927689</v>
          </cell>
        </row>
        <row r="151">
          <cell r="C151">
            <v>10949</v>
          </cell>
          <cell r="D151" t="str">
            <v>น้ำยืน,รพช.</v>
          </cell>
          <cell r="E151" t="str">
            <v>รพช.30BedsPOP60000-80000</v>
          </cell>
          <cell r="F151">
            <v>99326289.36999999</v>
          </cell>
          <cell r="G151">
            <v>87786213.979999989</v>
          </cell>
          <cell r="H151">
            <v>0.88381650554756852</v>
          </cell>
          <cell r="I151">
            <v>80890586.700000003</v>
          </cell>
          <cell r="J151">
            <v>71492435.668886632</v>
          </cell>
          <cell r="K151">
            <v>212319</v>
          </cell>
          <cell r="L151">
            <v>66354999.97706458</v>
          </cell>
          <cell r="M151">
            <v>312.52502120424731</v>
          </cell>
          <cell r="N151">
            <v>692.58527443236471</v>
          </cell>
          <cell r="O151">
            <v>3228.2656999999999</v>
          </cell>
          <cell r="P151">
            <v>34695974.922935396</v>
          </cell>
          <cell r="Q151">
            <v>10747.558642070693</v>
          </cell>
          <cell r="R151">
            <v>14363.686703651305</v>
          </cell>
          <cell r="S151">
            <v>0.91407168693380758</v>
          </cell>
          <cell r="T151">
            <v>80890586.700000003</v>
          </cell>
          <cell r="U151">
            <v>71492435.668886632</v>
          </cell>
        </row>
        <row r="152">
          <cell r="C152">
            <v>10950</v>
          </cell>
          <cell r="D152" t="str">
            <v>บุณฑริก,รพช.</v>
          </cell>
          <cell r="E152" t="str">
            <v>รพช.30BedsPOP&gt;80000</v>
          </cell>
          <cell r="F152">
            <v>100021296.17999999</v>
          </cell>
          <cell r="G152">
            <v>89099658.029999986</v>
          </cell>
          <cell r="H152">
            <v>0.89080687246498746</v>
          </cell>
          <cell r="I152">
            <v>89891801.539999992</v>
          </cell>
          <cell r="J152">
            <v>80076234.590090737</v>
          </cell>
          <cell r="K152">
            <v>123371</v>
          </cell>
          <cell r="L152">
            <v>85565731.429306984</v>
          </cell>
          <cell r="M152">
            <v>693.56438246676271</v>
          </cell>
          <cell r="N152">
            <v>684.09089251422824</v>
          </cell>
          <cell r="O152">
            <v>2809.6113999999998</v>
          </cell>
          <cell r="P152">
            <v>25579053.690693025</v>
          </cell>
          <cell r="Q152">
            <v>9104.1251080818602</v>
          </cell>
          <cell r="R152">
            <v>16318.793888850701</v>
          </cell>
          <cell r="S152">
            <v>0.17186286971642056</v>
          </cell>
          <cell r="T152">
            <v>89891801.539999992</v>
          </cell>
          <cell r="U152">
            <v>80076234.590090737</v>
          </cell>
        </row>
        <row r="153">
          <cell r="C153">
            <v>10951</v>
          </cell>
          <cell r="D153" t="str">
            <v>ตระการพืชผล,รพช.</v>
          </cell>
          <cell r="E153" t="str">
            <v>รพช.60BedsPOP&gt;100000</v>
          </cell>
          <cell r="F153">
            <v>167119641.94000003</v>
          </cell>
          <cell r="G153">
            <v>149130249.71000004</v>
          </cell>
          <cell r="H153">
            <v>0.8923562064807522</v>
          </cell>
          <cell r="I153">
            <v>144114643.57000002</v>
          </cell>
          <cell r="J153">
            <v>128601596.63445094</v>
          </cell>
          <cell r="K153">
            <v>218338</v>
          </cell>
          <cell r="L153">
            <v>116585756.05090992</v>
          </cell>
          <cell r="M153">
            <v>533.96914898418925</v>
          </cell>
          <cell r="N153">
            <v>663.06578242158423</v>
          </cell>
          <cell r="O153">
            <v>5528.6689000000006</v>
          </cell>
          <cell r="P153">
            <v>70741577.359090105</v>
          </cell>
          <cell r="Q153">
            <v>12795.408558304169</v>
          </cell>
          <cell r="R153">
            <v>13791.944087482048</v>
          </cell>
          <cell r="S153">
            <v>0.17987879892367031</v>
          </cell>
          <cell r="T153">
            <v>144114643.57000002</v>
          </cell>
          <cell r="U153">
            <v>128601596.63445094</v>
          </cell>
        </row>
        <row r="154">
          <cell r="C154">
            <v>10952</v>
          </cell>
          <cell r="D154" t="str">
            <v>กุดข้าวปุ้น,รพช.</v>
          </cell>
          <cell r="E154" t="str">
            <v>รพช.30BedsPOP40000-60000</v>
          </cell>
          <cell r="F154">
            <v>65721679.609999999</v>
          </cell>
          <cell r="G154">
            <v>50759912.25</v>
          </cell>
          <cell r="H154">
            <v>0.77234654608974018</v>
          </cell>
          <cell r="I154">
            <v>46151843.619999997</v>
          </cell>
          <cell r="J154">
            <v>35645217.015580811</v>
          </cell>
          <cell r="K154">
            <v>81076</v>
          </cell>
          <cell r="L154">
            <v>43880397.241653971</v>
          </cell>
          <cell r="M154">
            <v>541.22548277731971</v>
          </cell>
          <cell r="N154">
            <v>635.54962394588699</v>
          </cell>
          <cell r="O154">
            <v>1671.4944000000003</v>
          </cell>
          <cell r="P154">
            <v>17434350.38834602</v>
          </cell>
          <cell r="Q154">
            <v>10430.39712747229</v>
          </cell>
          <cell r="R154">
            <v>14762.0315380762</v>
          </cell>
          <cell r="S154">
            <v>0.24280825258212851</v>
          </cell>
          <cell r="T154">
            <v>46151843.619999997</v>
          </cell>
          <cell r="U154">
            <v>35645217.015580811</v>
          </cell>
        </row>
        <row r="155">
          <cell r="C155">
            <v>10953</v>
          </cell>
          <cell r="D155" t="str">
            <v>ม่วงสามสิบ,รพช.</v>
          </cell>
          <cell r="E155" t="str">
            <v>รพช.30BedsPOP&gt;80000</v>
          </cell>
          <cell r="F155">
            <v>87463377.940000013</v>
          </cell>
          <cell r="G155">
            <v>75027834.570000008</v>
          </cell>
          <cell r="H155">
            <v>0.85781999663298159</v>
          </cell>
          <cell r="I155">
            <v>69887420.840000004</v>
          </cell>
          <cell r="J155">
            <v>59950827.109656572</v>
          </cell>
          <cell r="K155">
            <v>126396</v>
          </cell>
          <cell r="L155">
            <v>63512636.175054431</v>
          </cell>
          <cell r="M155">
            <v>502.48928902065279</v>
          </cell>
          <cell r="N155">
            <v>684.09089251422824</v>
          </cell>
          <cell r="O155">
            <v>4811.0776999999998</v>
          </cell>
          <cell r="P155">
            <v>42116060.54494556</v>
          </cell>
          <cell r="Q155">
            <v>8753.976379335043</v>
          </cell>
          <cell r="R155">
            <v>16318.793888850701</v>
          </cell>
          <cell r="S155">
            <v>0.56186096148753351</v>
          </cell>
          <cell r="T155">
            <v>69887420.840000004</v>
          </cell>
          <cell r="U155">
            <v>59950827.109656572</v>
          </cell>
        </row>
        <row r="156">
          <cell r="C156">
            <v>10954</v>
          </cell>
          <cell r="D156" t="str">
            <v>วารินชำราบ,รพช.</v>
          </cell>
          <cell r="E156" t="str">
            <v>รพช.60BedsPOP&gt;100000</v>
          </cell>
          <cell r="F156">
            <v>280918045.56999993</v>
          </cell>
          <cell r="G156">
            <v>224227942.10999998</v>
          </cell>
          <cell r="H156">
            <v>0.79819700316876319</v>
          </cell>
          <cell r="I156">
            <v>254576471.01999998</v>
          </cell>
          <cell r="J156">
            <v>203202176.24544346</v>
          </cell>
          <cell r="K156">
            <v>306316</v>
          </cell>
          <cell r="L156">
            <v>199042157.66059601</v>
          </cell>
          <cell r="M156">
            <v>649.79353889642073</v>
          </cell>
          <cell r="N156">
            <v>663.06578242158423</v>
          </cell>
          <cell r="O156">
            <v>11329.0944</v>
          </cell>
          <cell r="P156">
            <v>159199088.42940399</v>
          </cell>
          <cell r="Q156">
            <v>14052.234257082719</v>
          </cell>
          <cell r="R156">
            <v>13791.944087482048</v>
          </cell>
          <cell r="S156">
            <v>3.1170298145273964E-3</v>
          </cell>
          <cell r="T156">
            <v>254576471.01999998</v>
          </cell>
          <cell r="U156">
            <v>203202176.24544346</v>
          </cell>
        </row>
        <row r="157">
          <cell r="C157">
            <v>10956</v>
          </cell>
          <cell r="D157" t="str">
            <v>พิบูลมังสาหาร,รพช.</v>
          </cell>
          <cell r="E157" t="str">
            <v>รพช.60BedsPOP&gt;100000</v>
          </cell>
          <cell r="F157">
            <v>148303239.60999998</v>
          </cell>
          <cell r="G157">
            <v>125136815.67</v>
          </cell>
          <cell r="H157">
            <v>0.84379016937915974</v>
          </cell>
          <cell r="I157">
            <v>133150245.15000002</v>
          </cell>
          <cell r="J157">
            <v>112350867.90799516</v>
          </cell>
          <cell r="K157">
            <v>259389</v>
          </cell>
          <cell r="L157">
            <v>118715589.65366755</v>
          </cell>
          <cell r="M157">
            <v>457.67395554039513</v>
          </cell>
          <cell r="N157">
            <v>663.06578242158423</v>
          </cell>
          <cell r="O157">
            <v>6690.8653999999997</v>
          </cell>
          <cell r="P157">
            <v>62412684.64633245</v>
          </cell>
          <cell r="Q157">
            <v>9328.0436707533299</v>
          </cell>
          <cell r="R157">
            <v>13791.944087482048</v>
          </cell>
          <cell r="S157">
            <v>0.45903235014822025</v>
          </cell>
          <cell r="T157">
            <v>133150245.15000002</v>
          </cell>
          <cell r="U157">
            <v>112350867.90799516</v>
          </cell>
        </row>
        <row r="158">
          <cell r="C158">
            <v>10957</v>
          </cell>
          <cell r="D158" t="str">
            <v>ตาลสุม,รพช.</v>
          </cell>
          <cell r="E158" t="str">
            <v>รพช.30BedsPOP20000-40000</v>
          </cell>
          <cell r="F158">
            <v>40720232.920000002</v>
          </cell>
          <cell r="G158">
            <v>29025222.240000002</v>
          </cell>
          <cell r="H158">
            <v>0.71279607602008777</v>
          </cell>
          <cell r="I158">
            <v>31705705.149999995</v>
          </cell>
          <cell r="J158">
            <v>22599702.218369886</v>
          </cell>
          <cell r="K158">
            <v>53129</v>
          </cell>
          <cell r="L158">
            <v>35855754.347079195</v>
          </cell>
          <cell r="M158">
            <v>674.8810319614372</v>
          </cell>
          <cell r="N158">
            <v>639.72346893498218</v>
          </cell>
          <cell r="O158">
            <v>798.92070000000001</v>
          </cell>
          <cell r="P158">
            <v>13205290.562920803</v>
          </cell>
          <cell r="Q158">
            <v>16528.912773096006</v>
          </cell>
          <cell r="R158">
            <v>14702.838036570827</v>
          </cell>
          <cell r="S158">
            <v>-6.7808891532831039E-2</v>
          </cell>
          <cell r="T158">
            <v>29555776.428511724</v>
          </cell>
          <cell r="U158">
            <v>21067241.461970162</v>
          </cell>
        </row>
        <row r="159">
          <cell r="C159">
            <v>10958</v>
          </cell>
          <cell r="D159" t="str">
            <v>โพธิ์ไทร,รพช.</v>
          </cell>
          <cell r="E159" t="str">
            <v>รพช.30BedsPOP40000-60000</v>
          </cell>
          <cell r="F159">
            <v>49555575.789999999</v>
          </cell>
          <cell r="G159">
            <v>42226518.229999997</v>
          </cell>
          <cell r="H159">
            <v>0.85210428002979721</v>
          </cell>
          <cell r="I159">
            <v>47504226.719999999</v>
          </cell>
          <cell r="J159">
            <v>40478554.907617852</v>
          </cell>
          <cell r="K159">
            <v>73071</v>
          </cell>
          <cell r="L159">
            <v>35826895.67615106</v>
          </cell>
          <cell r="M159">
            <v>490.30252324658289</v>
          </cell>
          <cell r="N159">
            <v>635.54962394588699</v>
          </cell>
          <cell r="O159">
            <v>1842.9784999999999</v>
          </cell>
          <cell r="P159">
            <v>18293278.153848939</v>
          </cell>
          <cell r="Q159">
            <v>9925.9313952110351</v>
          </cell>
          <cell r="R159">
            <v>14762.0315380762</v>
          </cell>
          <cell r="S159">
            <v>0.36079299271434512</v>
          </cell>
          <cell r="T159">
            <v>47504226.719999999</v>
          </cell>
          <cell r="U159">
            <v>40478554.907617852</v>
          </cell>
        </row>
        <row r="160">
          <cell r="C160">
            <v>10959</v>
          </cell>
          <cell r="D160" t="str">
            <v>สำโรง,รพช.</v>
          </cell>
          <cell r="E160" t="str">
            <v>รพช.30BedsPOP40000-60000</v>
          </cell>
          <cell r="F160">
            <v>63369744.789999984</v>
          </cell>
          <cell r="G160">
            <v>53744383.159999989</v>
          </cell>
          <cell r="H160">
            <v>0.84810793128649431</v>
          </cell>
          <cell r="I160">
            <v>49130058.350000009</v>
          </cell>
          <cell r="J160">
            <v>41667592.151203267</v>
          </cell>
          <cell r="K160">
            <v>103284</v>
          </cell>
          <cell r="L160">
            <v>55367928.540259808</v>
          </cell>
          <cell r="M160">
            <v>536.07459568045203</v>
          </cell>
          <cell r="N160">
            <v>635.54962394588699</v>
          </cell>
          <cell r="O160">
            <v>1682.9167999999997</v>
          </cell>
          <cell r="P160">
            <v>20217703.799740203</v>
          </cell>
          <cell r="Q160">
            <v>12013.489793280456</v>
          </cell>
          <cell r="R160">
            <v>14762.0315380762</v>
          </cell>
          <cell r="S160">
            <v>0.19712404905423148</v>
          </cell>
          <cell r="T160">
            <v>49130058.350000009</v>
          </cell>
          <cell r="U160">
            <v>41667592.151203267</v>
          </cell>
        </row>
        <row r="161">
          <cell r="C161">
            <v>10960</v>
          </cell>
          <cell r="D161" t="str">
            <v>ดอนมดแดง,รพช.</v>
          </cell>
          <cell r="E161" t="str">
            <v>รพช.30BedsPOP20000-40000</v>
          </cell>
          <cell r="F161">
            <v>31855472.279999997</v>
          </cell>
          <cell r="G161">
            <v>29127006.140000001</v>
          </cell>
          <cell r="H161">
            <v>0.91434858927792373</v>
          </cell>
          <cell r="I161">
            <v>31745686.899999999</v>
          </cell>
          <cell r="J161">
            <v>29026624.032673661</v>
          </cell>
          <cell r="K161">
            <v>60692</v>
          </cell>
          <cell r="L161">
            <v>28839805.687035747</v>
          </cell>
          <cell r="M161">
            <v>475.1829843642613</v>
          </cell>
          <cell r="N161">
            <v>639.72346893498218</v>
          </cell>
          <cell r="O161">
            <v>440.57</v>
          </cell>
          <cell r="P161">
            <v>13426349.462964259</v>
          </cell>
          <cell r="Q161">
            <v>30474.951682965839</v>
          </cell>
          <cell r="R161">
            <v>14702.838036570827</v>
          </cell>
          <cell r="S161">
            <v>7.1867691054314911E-2</v>
          </cell>
          <cell r="T161">
            <v>31745686.899999999</v>
          </cell>
          <cell r="U161">
            <v>29026624.032673661</v>
          </cell>
        </row>
        <row r="162">
          <cell r="C162">
            <v>10961</v>
          </cell>
          <cell r="D162" t="str">
            <v>สิรินธร,รพช.</v>
          </cell>
          <cell r="E162" t="str">
            <v>รพช.30BedsPOP40000-60000</v>
          </cell>
          <cell r="F162">
            <v>66865621.929999992</v>
          </cell>
          <cell r="G162">
            <v>55202245.679999992</v>
          </cell>
          <cell r="H162">
            <v>0.82556991300836013</v>
          </cell>
          <cell r="I162">
            <v>56404783.579999998</v>
          </cell>
          <cell r="J162">
            <v>46566092.273395978</v>
          </cell>
          <cell r="K162">
            <v>81163</v>
          </cell>
          <cell r="L162">
            <v>46285096.318141982</v>
          </cell>
          <cell r="M162">
            <v>570.27335507733801</v>
          </cell>
          <cell r="N162">
            <v>635.54962394588699</v>
          </cell>
          <cell r="O162">
            <v>1814.2134000000001</v>
          </cell>
          <cell r="P162">
            <v>20067608.011858016</v>
          </cell>
          <cell r="Q162">
            <v>11061.327191088994</v>
          </cell>
          <cell r="R162">
            <v>14762.0315380762</v>
          </cell>
          <cell r="S162">
            <v>0.18103083133100814</v>
          </cell>
          <cell r="T162">
            <v>56404783.579999998</v>
          </cell>
          <cell r="U162">
            <v>46566092.273395978</v>
          </cell>
        </row>
        <row r="163">
          <cell r="C163">
            <v>10962</v>
          </cell>
          <cell r="D163" t="str">
            <v>ทุ่งศรีอุดม,รพช.</v>
          </cell>
          <cell r="E163" t="str">
            <v>รพช.30BedsPOP20000-40000</v>
          </cell>
          <cell r="F163">
            <v>35790743.210000001</v>
          </cell>
          <cell r="G163">
            <v>31777809.210000001</v>
          </cell>
          <cell r="H163">
            <v>0.88787788014195868</v>
          </cell>
          <cell r="I163">
            <v>37868500.50999999</v>
          </cell>
          <cell r="J163">
            <v>33622603.956973471</v>
          </cell>
          <cell r="K163">
            <v>66333</v>
          </cell>
          <cell r="L163">
            <v>35761834.709763408</v>
          </cell>
          <cell r="M163">
            <v>539.12584550319457</v>
          </cell>
          <cell r="N163">
            <v>639.72346893498218</v>
          </cell>
          <cell r="O163">
            <v>639.9067</v>
          </cell>
          <cell r="P163">
            <v>11580050.250236593</v>
          </cell>
          <cell r="Q163">
            <v>18096.46664152226</v>
          </cell>
          <cell r="R163">
            <v>14702.838036570827</v>
          </cell>
          <cell r="S163">
            <v>9.5081479693593651E-2</v>
          </cell>
          <cell r="T163">
            <v>37868500.50999999</v>
          </cell>
          <cell r="U163">
            <v>33622603.956973471</v>
          </cell>
        </row>
        <row r="164">
          <cell r="C164">
            <v>11443</v>
          </cell>
          <cell r="D164" t="str">
            <v>เดชอุดม,รพร.</v>
          </cell>
          <cell r="E164" t="str">
            <v>รพช.90BedsPOP&gt;120000</v>
          </cell>
          <cell r="F164">
            <v>305028060.13000005</v>
          </cell>
          <cell r="G164">
            <v>253038607.69999999</v>
          </cell>
          <cell r="H164">
            <v>0.82955845961239549</v>
          </cell>
          <cell r="I164">
            <v>336693445.25999993</v>
          </cell>
          <cell r="J164">
            <v>279306895.81147593</v>
          </cell>
          <cell r="K164">
            <v>244940</v>
          </cell>
          <cell r="L164">
            <v>201315504.26967359</v>
          </cell>
          <cell r="M164">
            <v>821.89721674562577</v>
          </cell>
          <cell r="N164">
            <v>821.49036066513429</v>
          </cell>
          <cell r="O164">
            <v>14352.122500000001</v>
          </cell>
          <cell r="P164">
            <v>216345615.32032639</v>
          </cell>
          <cell r="Q164">
            <v>15074.119895529484</v>
          </cell>
          <cell r="R164">
            <v>13756.822633359005</v>
          </cell>
          <cell r="S164">
            <v>-4.5504994629612612E-2</v>
          </cell>
          <cell r="T164">
            <v>321372211.84161782</v>
          </cell>
          <cell r="U164">
            <v>266597037.01756093</v>
          </cell>
        </row>
        <row r="165">
          <cell r="C165">
            <v>21984</v>
          </cell>
          <cell r="D165" t="str">
            <v>๕๐ พรรษามหาวชิราลงกรณ,รพช.</v>
          </cell>
          <cell r="E165" t="str">
            <v xml:space="preserve">รพช.=/&gt;180Beds </v>
          </cell>
          <cell r="F165">
            <v>233279932.73000002</v>
          </cell>
          <cell r="G165">
            <v>149296821.71000001</v>
          </cell>
          <cell r="H165">
            <v>0.63998998954958242</v>
          </cell>
          <cell r="I165">
            <v>198269707.75999996</v>
          </cell>
          <cell r="J165">
            <v>126890628.19732113</v>
          </cell>
          <cell r="K165">
            <v>169361</v>
          </cell>
          <cell r="L165">
            <v>178006157.16717732</v>
          </cell>
          <cell r="M165">
            <v>1051.0457376088789</v>
          </cell>
          <cell r="N165">
            <v>690.23058795606175</v>
          </cell>
          <cell r="O165">
            <v>6319.674</v>
          </cell>
          <cell r="P165">
            <v>79251998.532822654</v>
          </cell>
          <cell r="Q165">
            <v>12540.520054170936</v>
          </cell>
          <cell r="R165">
            <v>12411.882849328498</v>
          </cell>
          <cell r="S165">
            <v>-0.2406958084214634</v>
          </cell>
          <cell r="T165">
            <v>150547020.16521946</v>
          </cell>
          <cell r="U165">
            <v>96348585.862259567</v>
          </cell>
        </row>
        <row r="166">
          <cell r="C166">
            <v>24032</v>
          </cell>
          <cell r="D166" t="str">
            <v>นาตาล,รพช.</v>
          </cell>
          <cell r="E166" t="str">
            <v>รพช.10BedsPOP&gt;25000</v>
          </cell>
          <cell r="F166">
            <v>44046826.840000004</v>
          </cell>
          <cell r="G166">
            <v>39414803.969999999</v>
          </cell>
          <cell r="H166">
            <v>0.8948386705170428</v>
          </cell>
          <cell r="I166">
            <v>37352253.089999996</v>
          </cell>
          <cell r="J166">
            <v>33424240.4958717</v>
          </cell>
          <cell r="K166">
            <v>54311</v>
          </cell>
          <cell r="L166">
            <v>32889441.029258337</v>
          </cell>
          <cell r="M166">
            <v>605.57605327205056</v>
          </cell>
          <cell r="N166">
            <v>732.79416308260988</v>
          </cell>
          <cell r="O166">
            <v>470.54479999999995</v>
          </cell>
          <cell r="P166">
            <v>8531714.8707416635</v>
          </cell>
          <cell r="Q166">
            <v>18131.567644019578</v>
          </cell>
          <cell r="R166">
            <v>13707.426108488482</v>
          </cell>
          <cell r="S166">
            <v>0.11654879886906104</v>
          </cell>
          <cell r="T166">
            <v>37352253.089999996</v>
          </cell>
          <cell r="U166">
            <v>33424240.4958717</v>
          </cell>
        </row>
        <row r="167">
          <cell r="C167">
            <v>24821</v>
          </cell>
          <cell r="D167" t="str">
            <v>นาเยีย รพช.</v>
          </cell>
          <cell r="E167" t="str">
            <v>รพช.30BedsPOP&lt;20000</v>
          </cell>
          <cell r="F167">
            <v>25693827.420000002</v>
          </cell>
          <cell r="G167">
            <v>23918403.980000004</v>
          </cell>
          <cell r="H167">
            <v>0.93090077974844598</v>
          </cell>
          <cell r="I167">
            <v>21985039.909999996</v>
          </cell>
          <cell r="J167">
            <v>20465890.795019701</v>
          </cell>
          <cell r="K167">
            <v>37714</v>
          </cell>
          <cell r="L167">
            <v>24300411.419026662</v>
          </cell>
          <cell r="M167">
            <v>644.33397197397949</v>
          </cell>
          <cell r="N167">
            <v>742.70450475732036</v>
          </cell>
          <cell r="O167">
            <v>378.94540000000001</v>
          </cell>
          <cell r="P167">
            <v>5678451.5809733374</v>
          </cell>
          <cell r="Q167">
            <v>14984.880621253978</v>
          </cell>
          <cell r="R167">
            <v>17873.280286501853</v>
          </cell>
          <cell r="S167">
            <v>0.16026265038464407</v>
          </cell>
          <cell r="T167">
            <v>21985039.909999996</v>
          </cell>
          <cell r="U167">
            <v>20465890.795019701</v>
          </cell>
        </row>
        <row r="168">
          <cell r="C168">
            <v>27967</v>
          </cell>
          <cell r="D168" t="str">
            <v>สว่างวีระวงศ์</v>
          </cell>
          <cell r="E168" t="str">
            <v>รพช.30BedsPOP&lt;20000</v>
          </cell>
          <cell r="F168">
            <v>20075198.98</v>
          </cell>
          <cell r="G168">
            <v>18626830.84</v>
          </cell>
          <cell r="H168">
            <v>0.92785286255728061</v>
          </cell>
          <cell r="I168">
            <v>24274029.020000003</v>
          </cell>
          <cell r="J168">
            <v>22522727.312005505</v>
          </cell>
          <cell r="K168">
            <v>31347</v>
          </cell>
          <cell r="L168">
            <v>28890865.673074517</v>
          </cell>
          <cell r="M168">
            <v>921.64690953119975</v>
          </cell>
          <cell r="N168">
            <v>742.70450475732036</v>
          </cell>
          <cell r="O168">
            <v>68.861500000000007</v>
          </cell>
          <cell r="P168">
            <v>4366939.0169254849</v>
          </cell>
          <cell r="Q168">
            <v>63416.263324578824</v>
          </cell>
          <cell r="R168">
            <v>17873.280286501853</v>
          </cell>
          <cell r="S168">
            <v>-0.26295980057736434</v>
          </cell>
          <cell r="T168">
            <v>17890935.189691648</v>
          </cell>
          <cell r="U168">
            <v>16600155.42958218</v>
          </cell>
        </row>
        <row r="169">
          <cell r="C169">
            <v>27968</v>
          </cell>
          <cell r="D169" t="str">
            <v>น้ำขุ่น</v>
          </cell>
          <cell r="E169" t="str">
            <v>รพช.30BedsPOP&lt;20000</v>
          </cell>
          <cell r="F169">
            <v>30866812.999999996</v>
          </cell>
          <cell r="G169">
            <v>30219847.129999995</v>
          </cell>
          <cell r="H169">
            <v>0.97904008198060488</v>
          </cell>
          <cell r="I169">
            <v>18453011.979999997</v>
          </cell>
          <cell r="J169">
            <v>18066238.361688282</v>
          </cell>
          <cell r="K169">
            <v>34340</v>
          </cell>
          <cell r="L169">
            <v>20618756.552596871</v>
          </cell>
          <cell r="M169">
            <v>600.42971906222692</v>
          </cell>
          <cell r="N169">
            <v>742.70450475732036</v>
          </cell>
          <cell r="O169">
            <v>0</v>
          </cell>
          <cell r="P169">
            <v>1228931.1774031282</v>
          </cell>
          <cell r="Q169" t="e">
            <v>#DIV/0!</v>
          </cell>
          <cell r="R169">
            <v>17873.280286501853</v>
          </cell>
          <cell r="S169">
            <v>0.1673762921073379</v>
          </cell>
          <cell r="T169">
            <v>18453011.979999997</v>
          </cell>
          <cell r="U169">
            <v>18066238.361688282</v>
          </cell>
        </row>
        <row r="170">
          <cell r="C170">
            <v>27976</v>
          </cell>
          <cell r="D170" t="str">
            <v>เหล่าเสือโก้ก</v>
          </cell>
          <cell r="E170" t="str">
            <v>รพช.30BedsPOP&lt;20000</v>
          </cell>
          <cell r="F170">
            <v>20852739.48</v>
          </cell>
          <cell r="G170">
            <v>19647350</v>
          </cell>
          <cell r="H170">
            <v>0.94219514989116426</v>
          </cell>
          <cell r="I170">
            <v>21241584.859999999</v>
          </cell>
          <cell r="J170">
            <v>20013718.231093585</v>
          </cell>
          <cell r="K170">
            <v>43898</v>
          </cell>
          <cell r="L170">
            <v>21470852.114049844</v>
          </cell>
          <cell r="M170">
            <v>489.10775238165394</v>
          </cell>
          <cell r="N170">
            <v>742.70450475732036</v>
          </cell>
          <cell r="O170">
            <v>350.76440000000002</v>
          </cell>
          <cell r="P170">
            <v>6463468.2559501594</v>
          </cell>
          <cell r="Q170">
            <v>18426.808011161222</v>
          </cell>
          <cell r="R170">
            <v>17873.280286501853</v>
          </cell>
          <cell r="S170">
            <v>0.3915696630769146</v>
          </cell>
          <cell r="T170">
            <v>21241584.859999999</v>
          </cell>
          <cell r="U170">
            <v>20013718.231093585</v>
          </cell>
        </row>
        <row r="171">
          <cell r="C171">
            <v>10738</v>
          </cell>
          <cell r="D171" t="str">
            <v>กระบี่,รพท.</v>
          </cell>
          <cell r="E171" t="str">
            <v xml:space="preserve">รพท.300to400Beds </v>
          </cell>
          <cell r="F171">
            <v>662658373.20000017</v>
          </cell>
          <cell r="G171">
            <v>432890005.64999998</v>
          </cell>
          <cell r="H171">
            <v>0.65326271146255832</v>
          </cell>
          <cell r="I171">
            <v>468782961.16999996</v>
          </cell>
          <cell r="J171">
            <v>306238428.30136138</v>
          </cell>
          <cell r="K171">
            <v>261713</v>
          </cell>
          <cell r="L171">
            <v>217476002.51784068</v>
          </cell>
          <cell r="M171">
            <v>830.97134081165507</v>
          </cell>
          <cell r="N171">
            <v>827.17118061382268</v>
          </cell>
          <cell r="O171">
            <v>29938.318099999997</v>
          </cell>
          <cell r="P171">
            <v>441481277.58215928</v>
          </cell>
          <cell r="Q171">
            <v>14746.362040363227</v>
          </cell>
          <cell r="R171">
            <v>14048.073310308935</v>
          </cell>
          <cell r="S171">
            <v>-3.3234539041047124E-2</v>
          </cell>
          <cell r="T171">
            <v>453203175.54521793</v>
          </cell>
          <cell r="U171">
            <v>296060735.30011088</v>
          </cell>
        </row>
        <row r="172">
          <cell r="C172">
            <v>11340</v>
          </cell>
          <cell r="D172" t="str">
            <v>เขาพนม,รพช.</v>
          </cell>
          <cell r="E172" t="str">
            <v>รพช.30BedsPOP40000-60000</v>
          </cell>
          <cell r="F172">
            <v>62548354.890000008</v>
          </cell>
          <cell r="G172">
            <v>52476137.040000007</v>
          </cell>
          <cell r="H172">
            <v>0.83896910050290852</v>
          </cell>
          <cell r="I172">
            <v>51870726.839999989</v>
          </cell>
          <cell r="J172">
            <v>43517937.039386861</v>
          </cell>
          <cell r="K172">
            <v>79535</v>
          </cell>
          <cell r="L172">
            <v>50446197.545919292</v>
          </cell>
          <cell r="M172">
            <v>634.26412957715843</v>
          </cell>
          <cell r="N172">
            <v>635.54962394588699</v>
          </cell>
          <cell r="O172">
            <v>1232.1614999999999</v>
          </cell>
          <cell r="P172">
            <v>35484462.764080711</v>
          </cell>
          <cell r="Q172">
            <v>28798.548537736908</v>
          </cell>
          <cell r="R172">
            <v>14762.0315380762</v>
          </cell>
          <cell r="S172">
            <v>-0.20008008764782872</v>
          </cell>
          <cell r="T172">
            <v>41492427.267496213</v>
          </cell>
          <cell r="U172">
            <v>34810864.382293649</v>
          </cell>
        </row>
        <row r="173">
          <cell r="C173">
            <v>11341</v>
          </cell>
          <cell r="D173" t="str">
            <v>เกาะลันตา,รพช.</v>
          </cell>
          <cell r="E173" t="str">
            <v>รพช.10BedsPOP&gt;25000</v>
          </cell>
          <cell r="F173">
            <v>29478378.649999999</v>
          </cell>
          <cell r="G173">
            <v>20974053.43</v>
          </cell>
          <cell r="H173">
            <v>0.71150634432874416</v>
          </cell>
          <cell r="I173">
            <v>32150115.369999997</v>
          </cell>
          <cell r="J173">
            <v>22875011.056656066</v>
          </cell>
          <cell r="K173">
            <v>38523</v>
          </cell>
          <cell r="L173">
            <v>42337240.464307353</v>
          </cell>
          <cell r="M173">
            <v>1099.0120308466981</v>
          </cell>
          <cell r="N173">
            <v>732.79416308260988</v>
          </cell>
          <cell r="O173">
            <v>721.46639999999991</v>
          </cell>
          <cell r="P173">
            <v>11248823.055692637</v>
          </cell>
          <cell r="Q173">
            <v>15591.610441862073</v>
          </cell>
          <cell r="R173">
            <v>13707.426108488482</v>
          </cell>
          <cell r="S173">
            <v>-0.28864196382028656</v>
          </cell>
          <cell r="T173">
            <v>22870242.932554416</v>
          </cell>
          <cell r="U173">
            <v>16272322.942852089</v>
          </cell>
        </row>
        <row r="174">
          <cell r="C174">
            <v>11342</v>
          </cell>
          <cell r="D174" t="str">
            <v>คลองท่อม,รพช.</v>
          </cell>
          <cell r="E174" t="str">
            <v>รพช.30BedsPOP60000-80000</v>
          </cell>
          <cell r="F174">
            <v>73247554.600000009</v>
          </cell>
          <cell r="G174">
            <v>63042161.090000004</v>
          </cell>
          <cell r="H174">
            <v>0.8606725703577276</v>
          </cell>
          <cell r="I174">
            <v>60763173.580000006</v>
          </cell>
          <cell r="J174">
            <v>52297196.788191371</v>
          </cell>
          <cell r="K174">
            <v>103622</v>
          </cell>
          <cell r="L174">
            <v>81505603.484081209</v>
          </cell>
          <cell r="M174">
            <v>786.56659284786247</v>
          </cell>
          <cell r="N174">
            <v>692.58527443236471</v>
          </cell>
          <cell r="O174">
            <v>2316.4688000000001</v>
          </cell>
          <cell r="P174">
            <v>32579136.645918798</v>
          </cell>
          <cell r="Q174">
            <v>14064.137900721476</v>
          </cell>
          <cell r="R174">
            <v>14363.686703651305</v>
          </cell>
          <cell r="S174">
            <v>-7.9279987055937612E-2</v>
          </cell>
          <cell r="T174">
            <v>55945869.965099916</v>
          </cell>
          <cell r="U174">
            <v>48151075.703761734</v>
          </cell>
        </row>
        <row r="175">
          <cell r="C175">
            <v>11343</v>
          </cell>
          <cell r="D175" t="str">
            <v>อ่าวลึก,รพช.</v>
          </cell>
          <cell r="E175" t="str">
            <v>รพช.60BedsPOP40000-60000</v>
          </cell>
          <cell r="F175">
            <v>61499717.32</v>
          </cell>
          <cell r="G175">
            <v>48941663</v>
          </cell>
          <cell r="H175">
            <v>0.79580305622126724</v>
          </cell>
          <cell r="I175">
            <v>71169137.260000005</v>
          </cell>
          <cell r="J175">
            <v>56636616.940138869</v>
          </cell>
          <cell r="K175">
            <v>115979</v>
          </cell>
          <cell r="L175">
            <v>65220912.100541592</v>
          </cell>
          <cell r="M175">
            <v>562.35104717700267</v>
          </cell>
          <cell r="N175">
            <v>606.27024231824566</v>
          </cell>
          <cell r="O175">
            <v>3108.913</v>
          </cell>
          <cell r="P175">
            <v>40293766.229458414</v>
          </cell>
          <cell r="Q175">
            <v>12960.724931658884</v>
          </cell>
          <cell r="R175">
            <v>14041.46808412123</v>
          </cell>
          <cell r="S175">
            <v>8.0118149469198971E-2</v>
          </cell>
          <cell r="T175">
            <v>71169137.260000005</v>
          </cell>
          <cell r="U175">
            <v>56636616.940138869</v>
          </cell>
        </row>
        <row r="176">
          <cell r="C176">
            <v>11344</v>
          </cell>
          <cell r="D176" t="str">
            <v>ปลายพระยา,รพช.</v>
          </cell>
          <cell r="E176" t="str">
            <v>รพช.30BedsPOP20000-40000</v>
          </cell>
          <cell r="F176">
            <v>49706854.420000002</v>
          </cell>
          <cell r="G176">
            <v>41667087.82</v>
          </cell>
          <cell r="H176">
            <v>0.8382563794508564</v>
          </cell>
          <cell r="I176">
            <v>37782794.760000013</v>
          </cell>
          <cell r="J176">
            <v>31671668.7410524</v>
          </cell>
          <cell r="K176">
            <v>71440</v>
          </cell>
          <cell r="L176">
            <v>37338027.005042203</v>
          </cell>
          <cell r="M176">
            <v>522.64875426990761</v>
          </cell>
          <cell r="N176">
            <v>639.72346893498218</v>
          </cell>
          <cell r="O176">
            <v>2560.6626999999999</v>
          </cell>
          <cell r="P176">
            <v>29817174.444957811</v>
          </cell>
          <cell r="Q176">
            <v>11644.319435339068</v>
          </cell>
          <cell r="R176">
            <v>14702.838036570827</v>
          </cell>
          <cell r="S176">
            <v>0.24116750103358159</v>
          </cell>
          <cell r="T176">
            <v>37782794.760000013</v>
          </cell>
          <cell r="U176">
            <v>31671668.7410524</v>
          </cell>
        </row>
        <row r="177">
          <cell r="C177">
            <v>11345</v>
          </cell>
          <cell r="D177" t="str">
            <v>ลำทับ,รพช.</v>
          </cell>
          <cell r="E177" t="str">
            <v>รพช.30BedsPOP20000-40000</v>
          </cell>
          <cell r="F177">
            <v>39706815.740000002</v>
          </cell>
          <cell r="G177">
            <v>34633692.030000001</v>
          </cell>
          <cell r="H177">
            <v>0.87223544332492475</v>
          </cell>
          <cell r="I177">
            <v>34691411.759999998</v>
          </cell>
          <cell r="J177">
            <v>30259078.916051105</v>
          </cell>
          <cell r="K177">
            <v>74464</v>
          </cell>
          <cell r="L177">
            <v>38426963.566933013</v>
          </cell>
          <cell r="M177">
            <v>516.04753393496208</v>
          </cell>
          <cell r="N177">
            <v>639.72346893498218</v>
          </cell>
          <cell r="O177">
            <v>1412.152</v>
          </cell>
          <cell r="P177">
            <v>22790084.073066983</v>
          </cell>
          <cell r="Q177">
            <v>16138.548876513989</v>
          </cell>
          <cell r="R177">
            <v>14702.838036570827</v>
          </cell>
          <cell r="S177">
            <v>0.11731965468228976</v>
          </cell>
          <cell r="T177">
            <v>34691411.759999998</v>
          </cell>
          <cell r="U177">
            <v>30259078.916051105</v>
          </cell>
        </row>
        <row r="178">
          <cell r="C178">
            <v>11346</v>
          </cell>
          <cell r="D178" t="str">
            <v>เหนือคลอง,รพช.</v>
          </cell>
          <cell r="E178" t="str">
            <v>รพช.30BedsPOP40000-60000</v>
          </cell>
          <cell r="F178">
            <v>43799335.630000003</v>
          </cell>
          <cell r="G178">
            <v>34923546.630000003</v>
          </cell>
          <cell r="H178">
            <v>0.79735334172693251</v>
          </cell>
          <cell r="I178">
            <v>48958934.190000005</v>
          </cell>
          <cell r="J178">
            <v>39037569.783785477</v>
          </cell>
          <cell r="K178">
            <v>86592</v>
          </cell>
          <cell r="L178">
            <v>54394324.580339924</v>
          </cell>
          <cell r="M178">
            <v>628.1680129843395</v>
          </cell>
          <cell r="N178">
            <v>635.54962394588699</v>
          </cell>
          <cell r="O178">
            <v>5532.9087999999992</v>
          </cell>
          <cell r="P178">
            <v>24030509.689660054</v>
          </cell>
          <cell r="Q178">
            <v>4343.1964195144619</v>
          </cell>
          <cell r="R178">
            <v>14762.0315380762</v>
          </cell>
          <cell r="S178">
            <v>0.74320403112305633</v>
          </cell>
          <cell r="T178">
            <v>48958934.190000005</v>
          </cell>
          <cell r="U178">
            <v>39037569.783785477</v>
          </cell>
        </row>
        <row r="179">
          <cell r="C179">
            <v>10744</v>
          </cell>
          <cell r="D179" t="str">
            <v>ชุมพรเขตรอุดมศักดิ์,รพท.</v>
          </cell>
          <cell r="E179" t="str">
            <v xml:space="preserve">รพท.&gt;500Beds </v>
          </cell>
          <cell r="F179">
            <v>919443148.57999992</v>
          </cell>
          <cell r="G179">
            <v>560806706.9799999</v>
          </cell>
          <cell r="H179">
            <v>0.60994168899525447</v>
          </cell>
          <cell r="I179">
            <v>545845515.48000002</v>
          </cell>
          <cell r="J179">
            <v>332933935.64235651</v>
          </cell>
          <cell r="K179">
            <v>330650</v>
          </cell>
          <cell r="L179">
            <v>348092343.03458172</v>
          </cell>
          <cell r="M179">
            <v>1052.7516801287818</v>
          </cell>
          <cell r="N179">
            <v>619.30920794519272</v>
          </cell>
          <cell r="O179">
            <v>38466.740000000005</v>
          </cell>
          <cell r="P179">
            <v>514174383.64541823</v>
          </cell>
          <cell r="Q179">
            <v>13366.726258721643</v>
          </cell>
          <cell r="R179">
            <v>10803.309037819314</v>
          </cell>
          <cell r="S179">
            <v>-0.28056754330178141</v>
          </cell>
          <cell r="T179">
            <v>392698980.17948192</v>
          </cell>
          <cell r="U179">
            <v>239523479.23738715</v>
          </cell>
        </row>
        <row r="180">
          <cell r="C180">
            <v>11375</v>
          </cell>
          <cell r="D180" t="str">
            <v>ปากน้ำชุมพร,รพช.</v>
          </cell>
          <cell r="E180" t="str">
            <v>รพช.10BedsPOP15000-25000</v>
          </cell>
          <cell r="F180">
            <v>35884943.289999999</v>
          </cell>
          <cell r="G180">
            <v>20298299.259999998</v>
          </cell>
          <cell r="H180">
            <v>0.56564947298262813</v>
          </cell>
          <cell r="I180">
            <v>34761133.090000011</v>
          </cell>
          <cell r="J180">
            <v>19662616.612637501</v>
          </cell>
          <cell r="K180">
            <v>72077</v>
          </cell>
          <cell r="L180">
            <v>47638233.063386187</v>
          </cell>
          <cell r="M180">
            <v>660.93529230387207</v>
          </cell>
          <cell r="N180">
            <v>696.31286898933934</v>
          </cell>
          <cell r="O180">
            <v>735.67539999999997</v>
          </cell>
          <cell r="P180">
            <v>12251184.586613806</v>
          </cell>
          <cell r="Q180">
            <v>16652.975737144134</v>
          </cell>
          <cell r="R180">
            <v>16845.168379816871</v>
          </cell>
          <cell r="S180">
            <v>4.4937838764136769E-2</v>
          </cell>
          <cell r="T180">
            <v>34761133.090000011</v>
          </cell>
          <cell r="U180">
            <v>19662616.612637501</v>
          </cell>
        </row>
        <row r="181">
          <cell r="C181">
            <v>11376</v>
          </cell>
          <cell r="D181" t="str">
            <v>ท่าแซะ,รพช.</v>
          </cell>
          <cell r="E181" t="str">
            <v>รพช.60BedsPOP80000-100000</v>
          </cell>
          <cell r="F181">
            <v>88637458.090000004</v>
          </cell>
          <cell r="G181">
            <v>68443162.230000004</v>
          </cell>
          <cell r="H181">
            <v>0.77216973167827896</v>
          </cell>
          <cell r="I181">
            <v>78657314.750000015</v>
          </cell>
          <cell r="J181">
            <v>60736797.625041448</v>
          </cell>
          <cell r="K181">
            <v>106860</v>
          </cell>
          <cell r="L181">
            <v>88049320.011448219</v>
          </cell>
          <cell r="M181">
            <v>823.96893141912983</v>
          </cell>
          <cell r="N181">
            <v>690.56996926959641</v>
          </cell>
          <cell r="O181">
            <v>1757.9314999999999</v>
          </cell>
          <cell r="P181">
            <v>36804613.928551786</v>
          </cell>
          <cell r="Q181">
            <v>20936.31858155553</v>
          </cell>
          <cell r="R181">
            <v>13783.373240377297</v>
          </cell>
          <cell r="S181">
            <v>-0.21488630899870378</v>
          </cell>
          <cell r="T181">
            <v>61754934.707623214</v>
          </cell>
          <cell r="U181">
            <v>47685291.362995051</v>
          </cell>
        </row>
        <row r="182">
          <cell r="C182">
            <v>11377</v>
          </cell>
          <cell r="D182" t="str">
            <v>ปะทิว,รพช.</v>
          </cell>
          <cell r="E182" t="str">
            <v>รพช.60BedsPOP40000-60000</v>
          </cell>
          <cell r="F182">
            <v>44248368.970000006</v>
          </cell>
          <cell r="G182">
            <v>34258059.120000005</v>
          </cell>
          <cell r="H182">
            <v>0.77422196382485098</v>
          </cell>
          <cell r="I182">
            <v>35244716.849999994</v>
          </cell>
          <cell r="J182">
            <v>27287233.89405781</v>
          </cell>
          <cell r="K182">
            <v>64141</v>
          </cell>
          <cell r="L182">
            <v>41165163.322931834</v>
          </cell>
          <cell r="M182">
            <v>641.79172951671842</v>
          </cell>
          <cell r="N182">
            <v>606.27024231824566</v>
          </cell>
          <cell r="O182">
            <v>1507.4898999999998</v>
          </cell>
          <cell r="P182">
            <v>28935262.987068169</v>
          </cell>
          <cell r="Q182">
            <v>19194.332902043439</v>
          </cell>
          <cell r="R182">
            <v>14041.46808412123</v>
          </cell>
          <cell r="S182">
            <v>-0.14331261460598529</v>
          </cell>
          <cell r="T182">
            <v>30193704.327178869</v>
          </cell>
          <cell r="U182">
            <v>23376629.059335325</v>
          </cell>
        </row>
        <row r="183">
          <cell r="C183">
            <v>11378</v>
          </cell>
          <cell r="D183" t="str">
            <v>มาบอำมฤต,รพช.</v>
          </cell>
          <cell r="E183" t="str">
            <v>รพช.10BedsPOP15000-25000</v>
          </cell>
          <cell r="F183">
            <v>32325985.530000001</v>
          </cell>
          <cell r="G183">
            <v>23757040.43</v>
          </cell>
          <cell r="H183">
            <v>0.7349208397050222</v>
          </cell>
          <cell r="I183">
            <v>30027248.459999993</v>
          </cell>
          <cell r="J183">
            <v>22067650.652254529</v>
          </cell>
          <cell r="K183">
            <v>58332</v>
          </cell>
          <cell r="L183">
            <v>29257609.966444068</v>
          </cell>
          <cell r="M183">
            <v>501.5704924645832</v>
          </cell>
          <cell r="N183">
            <v>696.31286898933934</v>
          </cell>
          <cell r="O183">
            <v>1060.6460000000002</v>
          </cell>
          <cell r="P183">
            <v>15982079.163555937</v>
          </cell>
          <cell r="Q183">
            <v>15068.250069821537</v>
          </cell>
          <cell r="R183">
            <v>16845.168379816871</v>
          </cell>
          <cell r="S183">
            <v>0.29276049106364371</v>
          </cell>
          <cell r="T183">
            <v>30027248.459999993</v>
          </cell>
          <cell r="U183">
            <v>22067650.652254529</v>
          </cell>
        </row>
        <row r="184">
          <cell r="C184">
            <v>11379</v>
          </cell>
          <cell r="D184" t="str">
            <v>หลังสวน,รพช.</v>
          </cell>
          <cell r="E184" t="str">
            <v>รพช.120BedsPOP&lt;100000</v>
          </cell>
          <cell r="F184">
            <v>149380906.06999999</v>
          </cell>
          <cell r="G184">
            <v>96535619.129999995</v>
          </cell>
          <cell r="H184">
            <v>0.6462380077194293</v>
          </cell>
          <cell r="I184">
            <v>136155476.69999999</v>
          </cell>
          <cell r="J184">
            <v>87988844.00269717</v>
          </cell>
          <cell r="K184">
            <v>144384</v>
          </cell>
          <cell r="L184">
            <v>89791157.5670681</v>
          </cell>
          <cell r="M184">
            <v>621.89132845099255</v>
          </cell>
          <cell r="N184">
            <v>614.13597666079704</v>
          </cell>
          <cell r="O184">
            <v>7266.9163000000008</v>
          </cell>
          <cell r="P184">
            <v>101971122.64293194</v>
          </cell>
          <cell r="Q184">
            <v>14032.241246941558</v>
          </cell>
          <cell r="R184">
            <v>13494.284311153207</v>
          </cell>
          <cell r="S184">
            <v>-2.6225369935874002E-2</v>
          </cell>
          <cell r="T184">
            <v>132584748.95474721</v>
          </cell>
          <cell r="U184">
            <v>85681304.018496528</v>
          </cell>
        </row>
        <row r="185">
          <cell r="C185">
            <v>11380</v>
          </cell>
          <cell r="D185" t="str">
            <v>ปากน้ำหลังสวน,รพช.</v>
          </cell>
          <cell r="E185" t="str">
            <v>รพช.10BedsPOP15000-25000</v>
          </cell>
          <cell r="F185">
            <v>32202340.309999999</v>
          </cell>
          <cell r="G185">
            <v>25569202.309999999</v>
          </cell>
          <cell r="H185">
            <v>0.7940168964073655</v>
          </cell>
          <cell r="I185">
            <v>27898270.399999999</v>
          </cell>
          <cell r="J185">
            <v>22151698.07814147</v>
          </cell>
          <cell r="K185">
            <v>40423</v>
          </cell>
          <cell r="L185">
            <v>38150165.264387675</v>
          </cell>
          <cell r="M185">
            <v>943.77372447338576</v>
          </cell>
          <cell r="N185">
            <v>696.31286898933934</v>
          </cell>
          <cell r="O185">
            <v>478.49099999999999</v>
          </cell>
          <cell r="P185">
            <v>11403057.425612327</v>
          </cell>
          <cell r="Q185">
            <v>23831.289252279199</v>
          </cell>
          <cell r="R185">
            <v>16845.168379816871</v>
          </cell>
          <cell r="S185">
            <v>-0.26932468564370943</v>
          </cell>
          <cell r="T185">
            <v>20384577.494516794</v>
          </cell>
          <cell r="U185">
            <v>16185698.956771655</v>
          </cell>
        </row>
        <row r="186">
          <cell r="C186">
            <v>11381</v>
          </cell>
          <cell r="D186" t="str">
            <v>ละแม,รพช.</v>
          </cell>
          <cell r="E186" t="str">
            <v>รพช.30BedsPOP20000-40000</v>
          </cell>
          <cell r="F186">
            <v>46386260.960000001</v>
          </cell>
          <cell r="G186">
            <v>34737599.910000004</v>
          </cell>
          <cell r="H186">
            <v>0.74887691292805603</v>
          </cell>
          <cell r="I186">
            <v>44412762.670000002</v>
          </cell>
          <cell r="J186">
            <v>33259692.60291601</v>
          </cell>
          <cell r="K186">
            <v>82814</v>
          </cell>
          <cell r="L186">
            <v>53487351.682924233</v>
          </cell>
          <cell r="M186">
            <v>645.87330261699992</v>
          </cell>
          <cell r="N186">
            <v>639.72346893498218</v>
          </cell>
          <cell r="O186">
            <v>1323.7162999999998</v>
          </cell>
          <cell r="P186">
            <v>19251076.287075773</v>
          </cell>
          <cell r="Q186">
            <v>14543.204074072199</v>
          </cell>
          <cell r="R186">
            <v>14702.838036570827</v>
          </cell>
          <cell r="S186">
            <v>-4.0966275552789784E-3</v>
          </cell>
          <cell r="T186">
            <v>44230820.122640014</v>
          </cell>
          <cell r="U186">
            <v>33123440.029718794</v>
          </cell>
        </row>
        <row r="187">
          <cell r="C187">
            <v>11382</v>
          </cell>
          <cell r="D187" t="str">
            <v>พะโต๊ะ,รพช.</v>
          </cell>
          <cell r="E187" t="str">
            <v>รพช.30BedsPOP20000-40000</v>
          </cell>
          <cell r="F187">
            <v>34908133.949999996</v>
          </cell>
          <cell r="G187">
            <v>28660024.399999999</v>
          </cell>
          <cell r="H187">
            <v>0.82101278862544302</v>
          </cell>
          <cell r="I187">
            <v>34812343.969999991</v>
          </cell>
          <cell r="J187">
            <v>28581379.60139782</v>
          </cell>
          <cell r="K187">
            <v>51457</v>
          </cell>
          <cell r="L187">
            <v>38626321.477846794</v>
          </cell>
          <cell r="M187">
            <v>750.65241809368592</v>
          </cell>
          <cell r="N187">
            <v>639.72346893498218</v>
          </cell>
          <cell r="O187">
            <v>730.82629999999995</v>
          </cell>
          <cell r="P187">
            <v>15061473.972153207</v>
          </cell>
          <cell r="Q187">
            <v>20608.828626108843</v>
          </cell>
          <cell r="R187">
            <v>14702.838036570827</v>
          </cell>
          <cell r="S187">
            <v>-0.18671513894777178</v>
          </cell>
          <cell r="T187">
            <v>28312352.328543816</v>
          </cell>
          <cell r="U187">
            <v>23244803.337803815</v>
          </cell>
        </row>
        <row r="188">
          <cell r="C188">
            <v>11383</v>
          </cell>
          <cell r="D188" t="str">
            <v>สวี,รพช.</v>
          </cell>
          <cell r="E188" t="str">
            <v>รพช.60BedsPOP60000-80000</v>
          </cell>
          <cell r="F188">
            <v>76519010.550000012</v>
          </cell>
          <cell r="G188">
            <v>62257703.550000004</v>
          </cell>
          <cell r="H188">
            <v>0.81362400144103786</v>
          </cell>
          <cell r="I188">
            <v>62498736.999999993</v>
          </cell>
          <cell r="J188">
            <v>50850472.482951038</v>
          </cell>
          <cell r="K188">
            <v>99234</v>
          </cell>
          <cell r="L188">
            <v>64604933.505797513</v>
          </cell>
          <cell r="M188">
            <v>651.03627290845384</v>
          </cell>
          <cell r="N188">
            <v>593.80677855876331</v>
          </cell>
          <cell r="O188">
            <v>2268.5989</v>
          </cell>
          <cell r="P188">
            <v>32844080.954202477</v>
          </cell>
          <cell r="Q188">
            <v>14477.694119574191</v>
          </cell>
          <cell r="R188">
            <v>13228.8478475954</v>
          </cell>
          <cell r="S188">
            <v>-8.7350733800098279E-2</v>
          </cell>
          <cell r="T188">
            <v>57039426.461470641</v>
          </cell>
          <cell r="U188">
            <v>46408646.397483565</v>
          </cell>
        </row>
        <row r="189">
          <cell r="C189">
            <v>11385</v>
          </cell>
          <cell r="D189" t="str">
            <v>ทุ่งตะโก,รพช.</v>
          </cell>
          <cell r="E189" t="str">
            <v>รพช.10BedsPOP15000-25000</v>
          </cell>
          <cell r="F189">
            <v>29512814.109999999</v>
          </cell>
          <cell r="G189">
            <v>23698007.620000001</v>
          </cell>
          <cell r="H189">
            <v>0.80297349929670947</v>
          </cell>
          <cell r="I189">
            <v>25822969.740000002</v>
          </cell>
          <cell r="J189">
            <v>20735160.374360841</v>
          </cell>
          <cell r="K189">
            <v>45760</v>
          </cell>
          <cell r="L189">
            <v>28486667.711450752</v>
          </cell>
          <cell r="M189">
            <v>622.52333285513009</v>
          </cell>
          <cell r="N189">
            <v>696.31286898933934</v>
          </cell>
          <cell r="O189">
            <v>1017.9263999999999</v>
          </cell>
          <cell r="P189">
            <v>14982844.988549253</v>
          </cell>
          <cell r="Q189">
            <v>14718.98654809351</v>
          </cell>
          <cell r="R189">
            <v>16845.168379816871</v>
          </cell>
          <cell r="S189">
            <v>0.12746648046075251</v>
          </cell>
          <cell r="T189">
            <v>25822969.740000002</v>
          </cell>
          <cell r="U189">
            <v>20735160.374360841</v>
          </cell>
        </row>
        <row r="190">
          <cell r="C190">
            <v>10680</v>
          </cell>
          <cell r="D190" t="str">
            <v>มหาราชนครศรีธรรมราช,รพศ.</v>
          </cell>
          <cell r="E190" t="str">
            <v xml:space="preserve">รพศ.=/&lt;800Beds </v>
          </cell>
          <cell r="F190">
            <v>1430782386.6100001</v>
          </cell>
          <cell r="G190">
            <v>752281193.81999993</v>
          </cell>
          <cell r="H190">
            <v>0.52578309661918932</v>
          </cell>
          <cell r="I190">
            <v>1106615944.4000003</v>
          </cell>
          <cell r="J190">
            <v>581839958.01480079</v>
          </cell>
          <cell r="K190">
            <v>575416</v>
          </cell>
          <cell r="L190">
            <v>560134575.09572613</v>
          </cell>
          <cell r="M190">
            <v>973.44282240279404</v>
          </cell>
          <cell r="N190">
            <v>925.92198703460622</v>
          </cell>
          <cell r="O190">
            <v>74512.572</v>
          </cell>
          <cell r="P190">
            <v>997946628.65427387</v>
          </cell>
          <cell r="Q190">
            <v>13392.996669800552</v>
          </cell>
          <cell r="R190">
            <v>12076.814903924082</v>
          </cell>
          <cell r="S190">
            <v>-8.0494095748877489E-2</v>
          </cell>
          <cell r="T190">
            <v>1017539894.6142323</v>
          </cell>
          <cell r="U190">
            <v>535005276.72383463</v>
          </cell>
        </row>
        <row r="191">
          <cell r="C191">
            <v>11322</v>
          </cell>
          <cell r="D191" t="str">
            <v>พรหมคีรี,รพช.</v>
          </cell>
          <cell r="E191" t="str">
            <v>รพช.30BedsPOP40000-60000</v>
          </cell>
          <cell r="F191">
            <v>44995045.439999998</v>
          </cell>
          <cell r="G191">
            <v>34933187.379999995</v>
          </cell>
          <cell r="H191">
            <v>0.7763785332005656</v>
          </cell>
          <cell r="I191">
            <v>35479461.390000001</v>
          </cell>
          <cell r="J191">
            <v>27545492.1927143</v>
          </cell>
          <cell r="K191">
            <v>77804</v>
          </cell>
          <cell r="L191">
            <v>50084358.578060247</v>
          </cell>
          <cell r="M191">
            <v>643.72472595316754</v>
          </cell>
          <cell r="N191">
            <v>635.54962394588699</v>
          </cell>
          <cell r="O191">
            <v>1398.54</v>
          </cell>
          <cell r="P191">
            <v>20343269.021939758</v>
          </cell>
          <cell r="Q191">
            <v>14546.075923419965</v>
          </cell>
          <cell r="R191">
            <v>14762.0315380762</v>
          </cell>
          <cell r="S191">
            <v>-4.7429266416626498E-3</v>
          </cell>
          <cell r="T191">
            <v>35311184.907341525</v>
          </cell>
          <cell r="U191">
            <v>27414845.943935763</v>
          </cell>
        </row>
        <row r="192">
          <cell r="C192">
            <v>11324</v>
          </cell>
          <cell r="D192" t="str">
            <v>ลานสะกา,รพช.</v>
          </cell>
          <cell r="E192" t="str">
            <v>รพช.30BedsPOP40000-60000</v>
          </cell>
          <cell r="F192">
            <v>76736797.879999995</v>
          </cell>
          <cell r="G192">
            <v>59402941.840000004</v>
          </cell>
          <cell r="H192">
            <v>0.77411285694893794</v>
          </cell>
          <cell r="I192">
            <v>56501131.43</v>
          </cell>
          <cell r="J192">
            <v>43738252.27212473</v>
          </cell>
          <cell r="K192">
            <v>123479</v>
          </cell>
          <cell r="L192">
            <v>60807172.723667979</v>
          </cell>
          <cell r="M192">
            <v>492.44950739533022</v>
          </cell>
          <cell r="N192">
            <v>635.54962394588699</v>
          </cell>
          <cell r="O192">
            <v>2776.2703000000001</v>
          </cell>
          <cell r="P192">
            <v>27390875.696331996</v>
          </cell>
          <cell r="Q192">
            <v>9866.0694876619164</v>
          </cell>
          <cell r="R192">
            <v>14762.0315380762</v>
          </cell>
          <cell r="S192">
            <v>0.35445652009403605</v>
          </cell>
          <cell r="T192">
            <v>56501131.43</v>
          </cell>
          <cell r="U192">
            <v>43738252.27212473</v>
          </cell>
        </row>
        <row r="193">
          <cell r="C193">
            <v>11325</v>
          </cell>
          <cell r="D193" t="str">
            <v>ฉวาง,รพร.</v>
          </cell>
          <cell r="E193" t="str">
            <v>รพช.90BedsPOP60000-80000</v>
          </cell>
          <cell r="F193">
            <v>101462432.68000001</v>
          </cell>
          <cell r="G193">
            <v>80176531.560000002</v>
          </cell>
          <cell r="H193">
            <v>0.79020904035355521</v>
          </cell>
          <cell r="I193">
            <v>92604467.109999999</v>
          </cell>
          <cell r="J193">
            <v>73176887.087445468</v>
          </cell>
          <cell r="K193">
            <v>155342</v>
          </cell>
          <cell r="L193">
            <v>93458841.512746558</v>
          </cell>
          <cell r="M193">
            <v>601.63279417508829</v>
          </cell>
          <cell r="N193">
            <v>654.42035225485768</v>
          </cell>
          <cell r="O193">
            <v>3238.7859999999996</v>
          </cell>
          <cell r="P193">
            <v>54716341.227253422</v>
          </cell>
          <cell r="Q193">
            <v>16894.08970745626</v>
          </cell>
          <cell r="R193">
            <v>13252.048233435693</v>
          </cell>
          <cell r="S193">
            <v>-2.4266331404219521E-2</v>
          </cell>
          <cell r="T193">
            <v>90357296.4215976</v>
          </cell>
          <cell r="U193">
            <v>71401152.494252369</v>
          </cell>
        </row>
        <row r="194">
          <cell r="C194">
            <v>11326</v>
          </cell>
          <cell r="D194" t="str">
            <v>พิปูน,รพช.</v>
          </cell>
          <cell r="E194" t="str">
            <v>รพช.30BedsPOP20000-40000</v>
          </cell>
          <cell r="F194">
            <v>56992724.710000008</v>
          </cell>
          <cell r="G194">
            <v>48081615.300000004</v>
          </cell>
          <cell r="H194">
            <v>0.84364479053523034</v>
          </cell>
          <cell r="I194">
            <v>42863846.329999991</v>
          </cell>
          <cell r="J194">
            <v>36161860.65860714</v>
          </cell>
          <cell r="K194">
            <v>86482</v>
          </cell>
          <cell r="L194">
            <v>39211423.366860874</v>
          </cell>
          <cell r="M194">
            <v>453.40560309498943</v>
          </cell>
          <cell r="N194">
            <v>639.72346893498218</v>
          </cell>
          <cell r="O194">
            <v>1819.174</v>
          </cell>
          <cell r="P194">
            <v>26080476.363139119</v>
          </cell>
          <cell r="Q194">
            <v>14336.438605179668</v>
          </cell>
          <cell r="R194">
            <v>14702.838036570827</v>
          </cell>
          <cell r="S194">
            <v>0.25699491149996334</v>
          </cell>
          <cell r="T194">
            <v>42863846.329999991</v>
          </cell>
          <cell r="U194">
            <v>36161860.65860714</v>
          </cell>
        </row>
        <row r="195">
          <cell r="C195">
            <v>11327</v>
          </cell>
          <cell r="D195" t="str">
            <v>เชียรใหญ่,รพช.</v>
          </cell>
          <cell r="E195" t="str">
            <v>รพช.30BedsPOP60000-80000</v>
          </cell>
          <cell r="F195">
            <v>92213955.590000004</v>
          </cell>
          <cell r="G195">
            <v>74138794.429999992</v>
          </cell>
          <cell r="H195">
            <v>0.80398670630326863</v>
          </cell>
          <cell r="I195">
            <v>78638614.650000006</v>
          </cell>
          <cell r="J195">
            <v>63224400.780705474</v>
          </cell>
          <cell r="K195">
            <v>124954</v>
          </cell>
          <cell r="L195">
            <v>88899552.107159227</v>
          </cell>
          <cell r="M195">
            <v>711.45823348719705</v>
          </cell>
          <cell r="N195">
            <v>692.58527443236471</v>
          </cell>
          <cell r="O195">
            <v>1934.6839999999997</v>
          </cell>
          <cell r="P195">
            <v>29709587.882840768</v>
          </cell>
          <cell r="Q195">
            <v>15356.299986375434</v>
          </cell>
          <cell r="R195">
            <v>14363.686703651305</v>
          </cell>
          <cell r="S195">
            <v>-3.6073482721248246E-2</v>
          </cell>
          <cell r="T195">
            <v>75801845.943200335</v>
          </cell>
          <cell r="U195">
            <v>60943676.451581419</v>
          </cell>
        </row>
        <row r="196">
          <cell r="C196">
            <v>11328</v>
          </cell>
          <cell r="D196" t="str">
            <v>ชะอวด,รพช.</v>
          </cell>
          <cell r="E196" t="str">
            <v>รพช.60BedsPOP80000-100000</v>
          </cell>
          <cell r="F196">
            <v>96494290.049999982</v>
          </cell>
          <cell r="G196">
            <v>77473760.00999999</v>
          </cell>
          <cell r="H196">
            <v>0.80288439833958869</v>
          </cell>
          <cell r="I196">
            <v>86141502.900000036</v>
          </cell>
          <cell r="J196">
            <v>69161668.727934465</v>
          </cell>
          <cell r="K196">
            <v>156758</v>
          </cell>
          <cell r="L196">
            <v>83907812.45901297</v>
          </cell>
          <cell r="M196">
            <v>535.26973078894196</v>
          </cell>
          <cell r="N196">
            <v>690.56996926959641</v>
          </cell>
          <cell r="O196">
            <v>3576</v>
          </cell>
          <cell r="P196">
            <v>31357342.27098703</v>
          </cell>
          <cell r="Q196">
            <v>8768.8317312603558</v>
          </cell>
          <cell r="R196">
            <v>13783.373240377297</v>
          </cell>
          <cell r="S196">
            <v>0.36677654508322372</v>
          </cell>
          <cell r="T196">
            <v>86141502.900000036</v>
          </cell>
          <cell r="U196">
            <v>69161668.727934465</v>
          </cell>
        </row>
        <row r="197">
          <cell r="C197">
            <v>11329</v>
          </cell>
          <cell r="D197" t="str">
            <v>ท่าศาลา,รพช.</v>
          </cell>
          <cell r="E197" t="str">
            <v>รพช.120BedsPOP&gt;140000</v>
          </cell>
          <cell r="F197">
            <v>313610700.73999995</v>
          </cell>
          <cell r="G197">
            <v>245030909.45999995</v>
          </cell>
          <cell r="H197">
            <v>0.78132190286180214</v>
          </cell>
          <cell r="I197">
            <v>231984711.07000005</v>
          </cell>
          <cell r="J197">
            <v>181254735.88805783</v>
          </cell>
          <cell r="K197">
            <v>299610</v>
          </cell>
          <cell r="L197">
            <v>150673832.30684277</v>
          </cell>
          <cell r="M197">
            <v>502.89987753026526</v>
          </cell>
          <cell r="N197">
            <v>652.39612108859569</v>
          </cell>
          <cell r="O197">
            <v>12409.9643</v>
          </cell>
          <cell r="P197">
            <v>142744292.16315722</v>
          </cell>
          <cell r="Q197">
            <v>11502.393456777087</v>
          </cell>
          <cell r="R197">
            <v>15393.571374161336</v>
          </cell>
          <cell r="S197">
            <v>0.31722630883940184</v>
          </cell>
          <cell r="T197">
            <v>231984711.07000005</v>
          </cell>
          <cell r="U197">
            <v>181254735.88805783</v>
          </cell>
        </row>
        <row r="198">
          <cell r="C198">
            <v>11330</v>
          </cell>
          <cell r="D198" t="str">
            <v>ทุ่งสง,รพช.</v>
          </cell>
          <cell r="E198" t="str">
            <v xml:space="preserve">รพช.150Beds </v>
          </cell>
          <cell r="F198">
            <v>463028028.99000007</v>
          </cell>
          <cell r="G198">
            <v>298696651.07000005</v>
          </cell>
          <cell r="H198">
            <v>0.64509410309683635</v>
          </cell>
          <cell r="I198">
            <v>329696798.38</v>
          </cell>
          <cell r="J198">
            <v>212685460.44484457</v>
          </cell>
          <cell r="K198">
            <v>283418</v>
          </cell>
          <cell r="L198">
            <v>221142463.23732617</v>
          </cell>
          <cell r="M198">
            <v>780.26964849560079</v>
          </cell>
          <cell r="N198">
            <v>893.98420692538616</v>
          </cell>
          <cell r="O198">
            <v>20585.471699999998</v>
          </cell>
          <cell r="P198">
            <v>242718002.93267384</v>
          </cell>
          <cell r="Q198">
            <v>11790.742834067478</v>
          </cell>
          <cell r="R198">
            <v>13198.673037668963</v>
          </cell>
          <cell r="S198">
            <v>0.13196136456352611</v>
          </cell>
          <cell r="T198">
            <v>329696798.38</v>
          </cell>
          <cell r="U198">
            <v>212685460.44484457</v>
          </cell>
        </row>
        <row r="199">
          <cell r="C199">
            <v>11331</v>
          </cell>
          <cell r="D199" t="str">
            <v>นาบอน,รพช.</v>
          </cell>
          <cell r="E199" t="str">
            <v>รพช.30BedsPOP40000-60000</v>
          </cell>
          <cell r="F199">
            <v>56638629.939999998</v>
          </cell>
          <cell r="G199">
            <v>40172180.939999998</v>
          </cell>
          <cell r="H199">
            <v>0.70927176350410148</v>
          </cell>
          <cell r="I199">
            <v>62975610.539999999</v>
          </cell>
          <cell r="J199">
            <v>44666822.345453277</v>
          </cell>
          <cell r="K199">
            <v>98122</v>
          </cell>
          <cell r="L199">
            <v>66183209.027751677</v>
          </cell>
          <cell r="M199">
            <v>674.49918497127737</v>
          </cell>
          <cell r="N199">
            <v>635.54962394588699</v>
          </cell>
          <cell r="O199">
            <v>1871.8349000000001</v>
          </cell>
          <cell r="P199">
            <v>25420764.522248331</v>
          </cell>
          <cell r="Q199">
            <v>13580.665966986902</v>
          </cell>
          <cell r="R199">
            <v>14762.0315380762</v>
          </cell>
          <cell r="S199">
            <v>-1.7580978847286821E-2</v>
          </cell>
          <cell r="T199">
            <v>61868437.663201287</v>
          </cell>
          <cell r="U199">
            <v>43881535.886622347</v>
          </cell>
        </row>
        <row r="200">
          <cell r="C200">
            <v>11332</v>
          </cell>
          <cell r="D200" t="str">
            <v>ทุ่งใหญ่,รพช.</v>
          </cell>
          <cell r="E200" t="str">
            <v>รพช.60BedsPOP60000-80000</v>
          </cell>
          <cell r="F200">
            <v>71045519.789999992</v>
          </cell>
          <cell r="G200">
            <v>59443016.749999993</v>
          </cell>
          <cell r="H200">
            <v>0.83668916668784643</v>
          </cell>
          <cell r="I200">
            <v>66640562.960000001</v>
          </cell>
          <cell r="J200">
            <v>55757437.090611368</v>
          </cell>
          <cell r="K200">
            <v>122810</v>
          </cell>
          <cell r="L200">
            <v>79225393.311812922</v>
          </cell>
          <cell r="M200">
            <v>645.10539297950424</v>
          </cell>
          <cell r="N200">
            <v>593.80677855876331</v>
          </cell>
          <cell r="O200">
            <v>2049.2682999999997</v>
          </cell>
          <cell r="P200">
            <v>21079612.788187087</v>
          </cell>
          <cell r="Q200">
            <v>10286.409440963434</v>
          </cell>
          <cell r="R200">
            <v>13228.8478475954</v>
          </cell>
          <cell r="S200">
            <v>-2.6931565641748474E-3</v>
          </cell>
          <cell r="T200">
            <v>66461089.49042397</v>
          </cell>
          <cell r="U200">
            <v>55607273.582909219</v>
          </cell>
        </row>
        <row r="201">
          <cell r="C201">
            <v>11333</v>
          </cell>
          <cell r="D201" t="str">
            <v>ปากพนัง,รพช.</v>
          </cell>
          <cell r="E201" t="str">
            <v>รพช.60BedsPOP80000-100000</v>
          </cell>
          <cell r="F201">
            <v>98859575.709999993</v>
          </cell>
          <cell r="G201">
            <v>73495588.359999999</v>
          </cell>
          <cell r="H201">
            <v>0.74343418765619551</v>
          </cell>
          <cell r="I201">
            <v>83573981.040000007</v>
          </cell>
          <cell r="J201">
            <v>62131754.703666687</v>
          </cell>
          <cell r="K201">
            <v>147482</v>
          </cell>
          <cell r="L201">
            <v>98958478.750002265</v>
          </cell>
          <cell r="M201">
            <v>670.98682381580306</v>
          </cell>
          <cell r="N201">
            <v>690.56996926959641</v>
          </cell>
          <cell r="O201">
            <v>3004.6781999999998</v>
          </cell>
          <cell r="P201">
            <v>34737802.119997747</v>
          </cell>
          <cell r="Q201">
            <v>11561.238777582821</v>
          </cell>
          <cell r="R201">
            <v>13783.373240377297</v>
          </cell>
          <cell r="S201">
            <v>7.1542457078100266E-2</v>
          </cell>
          <cell r="T201">
            <v>83573981.040000007</v>
          </cell>
          <cell r="U201">
            <v>62131754.703666687</v>
          </cell>
        </row>
        <row r="202">
          <cell r="C202">
            <v>11334</v>
          </cell>
          <cell r="D202" t="str">
            <v>ร่อนพิบูลย์,รพช.</v>
          </cell>
          <cell r="E202" t="str">
            <v>รพช.30BedsPOP&gt;80000</v>
          </cell>
          <cell r="F202">
            <v>85627790.020000011</v>
          </cell>
          <cell r="G202">
            <v>71404997.790000007</v>
          </cell>
          <cell r="H202">
            <v>0.83389980955157195</v>
          </cell>
          <cell r="I202">
            <v>70298407.720000014</v>
          </cell>
          <cell r="J202">
            <v>58621828.809486769</v>
          </cell>
          <cell r="K202">
            <v>128473</v>
          </cell>
          <cell r="L202">
            <v>60643538.87838351</v>
          </cell>
          <cell r="M202">
            <v>472.0333367974867</v>
          </cell>
          <cell r="N202">
            <v>684.09089251422824</v>
          </cell>
          <cell r="O202">
            <v>2235.5039999999999</v>
          </cell>
          <cell r="P202">
            <v>58046566.241616473</v>
          </cell>
          <cell r="Q202">
            <v>25965.762638589094</v>
          </cell>
          <cell r="R202">
            <v>16318.793888850701</v>
          </cell>
          <cell r="S202">
            <v>4.7837459760788549E-2</v>
          </cell>
          <cell r="T202">
            <v>70298407.720000014</v>
          </cell>
          <cell r="U202">
            <v>58621828.809486769</v>
          </cell>
        </row>
        <row r="203">
          <cell r="C203">
            <v>11335</v>
          </cell>
          <cell r="D203" t="str">
            <v>สิชล,รพช.</v>
          </cell>
          <cell r="E203" t="str">
            <v>รพช.120BedsPOP&lt;100000</v>
          </cell>
          <cell r="F203">
            <v>295083864.56000006</v>
          </cell>
          <cell r="G203">
            <v>202017883.88</v>
          </cell>
          <cell r="H203">
            <v>0.68461176005414304</v>
          </cell>
          <cell r="I203">
            <v>187471483.46000004</v>
          </cell>
          <cell r="J203">
            <v>128345182.2515118</v>
          </cell>
          <cell r="K203">
            <v>197330</v>
          </cell>
          <cell r="L203">
            <v>104036823.2035373</v>
          </cell>
          <cell r="M203">
            <v>527.22253688510261</v>
          </cell>
          <cell r="N203">
            <v>614.13597666079704</v>
          </cell>
          <cell r="O203">
            <v>15248.149999999998</v>
          </cell>
          <cell r="P203">
            <v>171249651.73646271</v>
          </cell>
          <cell r="Q203">
            <v>11230.847790483615</v>
          </cell>
          <cell r="R203">
            <v>13494.284311153207</v>
          </cell>
          <cell r="S203">
            <v>0.18767303647898514</v>
          </cell>
          <cell r="T203">
            <v>187471483.46000004</v>
          </cell>
          <cell r="U203">
            <v>128345182.2515118</v>
          </cell>
        </row>
        <row r="204">
          <cell r="C204">
            <v>11336</v>
          </cell>
          <cell r="D204" t="str">
            <v>ขนอม,รพช.</v>
          </cell>
          <cell r="E204" t="str">
            <v>รพช.30BedsPOP20000-40000</v>
          </cell>
          <cell r="F204">
            <v>60654383.230000012</v>
          </cell>
          <cell r="G204">
            <v>42954055.600000001</v>
          </cell>
          <cell r="H204">
            <v>0.70817727116471074</v>
          </cell>
          <cell r="I204">
            <v>53863922.790000007</v>
          </cell>
          <cell r="J204">
            <v>38145205.855648875</v>
          </cell>
          <cell r="K204">
            <v>90540</v>
          </cell>
          <cell r="L204">
            <v>53939610.627777718</v>
          </cell>
          <cell r="M204">
            <v>595.75448009473951</v>
          </cell>
          <cell r="N204">
            <v>639.72346893498218</v>
          </cell>
          <cell r="O204">
            <v>2120.2329999999997</v>
          </cell>
          <cell r="P204">
            <v>29367359.382222265</v>
          </cell>
          <cell r="Q204">
            <v>13851.005706553133</v>
          </cell>
          <cell r="R204">
            <v>14702.838036570827</v>
          </cell>
          <cell r="S204">
            <v>6.946639957582551E-2</v>
          </cell>
          <cell r="T204">
            <v>53863922.790000007</v>
          </cell>
          <cell r="U204">
            <v>38145205.855648875</v>
          </cell>
        </row>
        <row r="205">
          <cell r="C205">
            <v>11337</v>
          </cell>
          <cell r="D205" t="str">
            <v>หัวไทร,รพช.</v>
          </cell>
          <cell r="E205" t="str">
            <v>รพช.60BedsPOP60000-80000</v>
          </cell>
          <cell r="F205">
            <v>65058762.869999997</v>
          </cell>
          <cell r="G205">
            <v>50933415.649999999</v>
          </cell>
          <cell r="H205">
            <v>0.78288324897561956</v>
          </cell>
          <cell r="I205">
            <v>56132020.450000003</v>
          </cell>
          <cell r="J205">
            <v>43944818.541461922</v>
          </cell>
          <cell r="K205">
            <v>93515</v>
          </cell>
          <cell r="L205">
            <v>58909762.081461228</v>
          </cell>
          <cell r="M205">
            <v>629.94986987607581</v>
          </cell>
          <cell r="N205">
            <v>593.80677855876331</v>
          </cell>
          <cell r="O205">
            <v>2483.0799999999995</v>
          </cell>
          <cell r="P205">
            <v>35391744.418538779</v>
          </cell>
          <cell r="Q205">
            <v>14253.163175789256</v>
          </cell>
          <cell r="R205">
            <v>13228.8478475954</v>
          </cell>
          <cell r="S205">
            <v>-6.2813186231230167E-2</v>
          </cell>
          <cell r="T205">
            <v>52606189.395938933</v>
          </cell>
          <cell r="U205">
            <v>41184504.470519461</v>
          </cell>
        </row>
        <row r="206">
          <cell r="C206">
            <v>11338</v>
          </cell>
          <cell r="D206" t="str">
            <v>บางขัน,รพช.</v>
          </cell>
          <cell r="E206" t="str">
            <v>รพช.30BedsPOP40000-60000</v>
          </cell>
          <cell r="F206">
            <v>49962633.699999996</v>
          </cell>
          <cell r="G206">
            <v>45059326.939999998</v>
          </cell>
          <cell r="H206">
            <v>0.90186052261692529</v>
          </cell>
          <cell r="I206">
            <v>46353609.960000008</v>
          </cell>
          <cell r="J206">
            <v>41804490.903706722</v>
          </cell>
          <cell r="K206">
            <v>82174</v>
          </cell>
          <cell r="L206">
            <v>42043345.174796797</v>
          </cell>
          <cell r="M206">
            <v>511.63805065832014</v>
          </cell>
          <cell r="N206">
            <v>635.54962394588699</v>
          </cell>
          <cell r="O206">
            <v>1578.9600000000003</v>
          </cell>
          <cell r="P206">
            <v>22246626.605203208</v>
          </cell>
          <cell r="Q206">
            <v>14089.417467955618</v>
          </cell>
          <cell r="R206">
            <v>14762.0315380762</v>
          </cell>
          <cell r="S206">
            <v>0.17490037752650142</v>
          </cell>
          <cell r="T206">
            <v>46353609.960000008</v>
          </cell>
          <cell r="U206">
            <v>41804490.903706722</v>
          </cell>
        </row>
        <row r="207">
          <cell r="C207">
            <v>11339</v>
          </cell>
          <cell r="D207" t="str">
            <v>ถ้ำพรรณรา,รพช.</v>
          </cell>
          <cell r="E207" t="str">
            <v>รพช.10BedsPOP&lt;15000</v>
          </cell>
          <cell r="F207">
            <v>27345362.879999995</v>
          </cell>
          <cell r="G207">
            <v>23067096.879999995</v>
          </cell>
          <cell r="H207">
            <v>0.84354692900678008</v>
          </cell>
          <cell r="I207">
            <v>28634415.340000004</v>
          </cell>
          <cell r="J207">
            <v>24154473.123961639</v>
          </cell>
          <cell r="K207">
            <v>41672</v>
          </cell>
          <cell r="L207">
            <v>33024048.191089422</v>
          </cell>
          <cell r="M207">
            <v>792.47571969402532</v>
          </cell>
          <cell r="N207">
            <v>826.45356328610058</v>
          </cell>
          <cell r="O207">
            <v>475.12</v>
          </cell>
          <cell r="P207">
            <v>9075990.1989105754</v>
          </cell>
          <cell r="Q207">
            <v>19102.52188691399</v>
          </cell>
          <cell r="R207">
            <v>19643.580865919103</v>
          </cell>
          <cell r="S207">
            <v>3.9738506287710515E-2</v>
          </cell>
          <cell r="T207">
            <v>28634415.340000004</v>
          </cell>
          <cell r="U207">
            <v>24154473.123961639</v>
          </cell>
        </row>
        <row r="208">
          <cell r="C208">
            <v>11660</v>
          </cell>
          <cell r="D208" t="str">
            <v>จุฬาภรณ์,รพช.</v>
          </cell>
          <cell r="E208" t="str">
            <v>รพช.30BedsPOP20000-40000</v>
          </cell>
          <cell r="F208">
            <v>27317942.289999999</v>
          </cell>
          <cell r="G208">
            <v>22126116.099999998</v>
          </cell>
          <cell r="H208">
            <v>0.80994812365862123</v>
          </cell>
          <cell r="I208">
            <v>31184367.739999991</v>
          </cell>
          <cell r="J208">
            <v>25257720.13849343</v>
          </cell>
          <cell r="K208">
            <v>61982</v>
          </cell>
          <cell r="L208">
            <v>39051433.601824485</v>
          </cell>
          <cell r="M208">
            <v>630.04474850479949</v>
          </cell>
          <cell r="N208">
            <v>639.72346893498218</v>
          </cell>
          <cell r="O208">
            <v>743</v>
          </cell>
          <cell r="P208">
            <v>13640599.928175516</v>
          </cell>
          <cell r="Q208">
            <v>18358.815515714021</v>
          </cell>
          <cell r="R208">
            <v>14702.838036570827</v>
          </cell>
          <cell r="S208">
            <v>-4.0167074138347705E-2</v>
          </cell>
          <cell r="T208">
            <v>29931782.929029912</v>
          </cell>
          <cell r="U208">
            <v>24243191.421124928</v>
          </cell>
        </row>
        <row r="209">
          <cell r="C209">
            <v>10740</v>
          </cell>
          <cell r="D209" t="str">
            <v>ตะกั่วป่า,รพท.</v>
          </cell>
          <cell r="E209" t="str">
            <v xml:space="preserve">รพท.200to300Beds </v>
          </cell>
          <cell r="F209">
            <v>266703425.31999996</v>
          </cell>
          <cell r="G209">
            <v>150805569.86999997</v>
          </cell>
          <cell r="H209">
            <v>0.56544294355821734</v>
          </cell>
          <cell r="I209">
            <v>176239597.47</v>
          </cell>
          <cell r="J209">
            <v>99653436.764952153</v>
          </cell>
          <cell r="K209">
            <v>183971</v>
          </cell>
          <cell r="L209">
            <v>151783594.93968871</v>
          </cell>
          <cell r="M209">
            <v>825.04087567980127</v>
          </cell>
          <cell r="N209">
            <v>757.03886846540456</v>
          </cell>
          <cell r="O209">
            <v>12021.8809</v>
          </cell>
          <cell r="P209">
            <v>170950614.15031138</v>
          </cell>
          <cell r="Q209">
            <v>14219.955726754153</v>
          </cell>
          <cell r="R209">
            <v>15543.349002157387</v>
          </cell>
          <cell r="S209">
            <v>1.0532751024763013E-2</v>
          </cell>
          <cell r="T209">
            <v>176239597.47</v>
          </cell>
          <cell r="U209">
            <v>99653436.764952153</v>
          </cell>
        </row>
        <row r="210">
          <cell r="C210">
            <v>11347</v>
          </cell>
          <cell r="D210" t="str">
            <v>เกาะยาว,รพช.</v>
          </cell>
          <cell r="E210" t="str">
            <v>รพช.30BedsPOP&lt;20000</v>
          </cell>
          <cell r="F210">
            <v>17184308.039999999</v>
          </cell>
          <cell r="G210">
            <v>14529181.82</v>
          </cell>
          <cell r="H210">
            <v>0.84549123457170061</v>
          </cell>
          <cell r="I210">
            <v>20304837.010000002</v>
          </cell>
          <cell r="J210">
            <v>17167561.71136206</v>
          </cell>
          <cell r="K210">
            <v>28215</v>
          </cell>
          <cell r="L210">
            <v>32235750.171786029</v>
          </cell>
          <cell r="M210">
            <v>1142.503993329294</v>
          </cell>
          <cell r="N210">
            <v>742.70450475732036</v>
          </cell>
          <cell r="O210">
            <v>290.16640000000001</v>
          </cell>
          <cell r="P210">
            <v>9823001.1182139721</v>
          </cell>
          <cell r="Q210">
            <v>33852.993035079082</v>
          </cell>
          <cell r="R210">
            <v>17873.280286501853</v>
          </cell>
          <cell r="S210">
            <v>-0.37844961638534164</v>
          </cell>
          <cell r="T210">
            <v>12620479.232798612</v>
          </cell>
          <cell r="U210">
            <v>10670504.567425407</v>
          </cell>
        </row>
        <row r="211">
          <cell r="C211">
            <v>11348</v>
          </cell>
          <cell r="D211" t="str">
            <v>กะปง,รพช.</v>
          </cell>
          <cell r="E211" t="str">
            <v>รพช.30BedsPOP&lt;20000</v>
          </cell>
          <cell r="F211">
            <v>17242543.419999998</v>
          </cell>
          <cell r="G211">
            <v>11841980.66</v>
          </cell>
          <cell r="H211">
            <v>0.68678850744631048</v>
          </cell>
          <cell r="I211">
            <v>19461337.210000001</v>
          </cell>
          <cell r="J211">
            <v>13365822.735365245</v>
          </cell>
          <cell r="K211">
            <v>31597</v>
          </cell>
          <cell r="L211">
            <v>35692200.795485049</v>
          </cell>
          <cell r="M211">
            <v>1129.6072663697519</v>
          </cell>
          <cell r="N211">
            <v>742.70450475732036</v>
          </cell>
          <cell r="O211">
            <v>449.28619999999995</v>
          </cell>
          <cell r="P211">
            <v>5989855.7645149436</v>
          </cell>
          <cell r="Q211">
            <v>13331.938004138441</v>
          </cell>
          <cell r="R211">
            <v>17873.280286501853</v>
          </cell>
          <cell r="S211">
            <v>-0.2443402505119967</v>
          </cell>
          <cell r="T211">
            <v>14706149.200810157</v>
          </cell>
          <cell r="U211">
            <v>10100014.25990716</v>
          </cell>
        </row>
        <row r="212">
          <cell r="C212">
            <v>11349</v>
          </cell>
          <cell r="D212" t="str">
            <v>ตะกั่วทุ่ง,รพช.</v>
          </cell>
          <cell r="E212" t="str">
            <v>รพช.30BedsPOP40000-60000</v>
          </cell>
          <cell r="F212">
            <v>49185839.570000008</v>
          </cell>
          <cell r="G212">
            <v>37043624.310000002</v>
          </cell>
          <cell r="H212">
            <v>0.75313595607696149</v>
          </cell>
          <cell r="I212">
            <v>47970195.020000003</v>
          </cell>
          <cell r="J212">
            <v>36128078.689585999</v>
          </cell>
          <cell r="K212">
            <v>81368</v>
          </cell>
          <cell r="L212">
            <v>65990960.247998081</v>
          </cell>
          <cell r="M212">
            <v>811.01858529149149</v>
          </cell>
          <cell r="N212">
            <v>635.54962394588699</v>
          </cell>
          <cell r="O212">
            <v>1242.1199999999999</v>
          </cell>
          <cell r="P212">
            <v>17387099.922001895</v>
          </cell>
          <cell r="Q212">
            <v>13997.922843205082</v>
          </cell>
          <cell r="R212">
            <v>14762.0315380762</v>
          </cell>
          <cell r="S212">
            <v>-0.15985552707175482</v>
          </cell>
          <cell r="T212">
            <v>40301894.211343035</v>
          </cell>
          <cell r="U212">
            <v>30352805.628572397</v>
          </cell>
        </row>
        <row r="213">
          <cell r="C213">
            <v>11350</v>
          </cell>
          <cell r="D213" t="str">
            <v>บางไทร,รพช.</v>
          </cell>
          <cell r="E213" t="str">
            <v>รพช.10BedsPOP&lt;15000</v>
          </cell>
          <cell r="F213">
            <v>15309778.299999999</v>
          </cell>
          <cell r="G213">
            <v>11417673.42</v>
          </cell>
          <cell r="H213">
            <v>0.74577653550998846</v>
          </cell>
          <cell r="I213">
            <v>16290684.83</v>
          </cell>
          <cell r="J213">
            <v>12149210.493602525</v>
          </cell>
          <cell r="K213">
            <v>33623</v>
          </cell>
          <cell r="L213">
            <v>31087584.574352719</v>
          </cell>
          <cell r="M213">
            <v>924.59282557632332</v>
          </cell>
          <cell r="N213">
            <v>826.45356328610058</v>
          </cell>
          <cell r="O213">
            <v>145.49970000000002</v>
          </cell>
          <cell r="P213">
            <v>5100692.3156472789</v>
          </cell>
          <cell r="Q213">
            <v>35056.376856084775</v>
          </cell>
          <cell r="R213">
            <v>19643.580865919103</v>
          </cell>
          <cell r="S213">
            <v>-0.15315163044543811</v>
          </cell>
          <cell r="T213">
            <v>13795739.887212735</v>
          </cell>
          <cell r="U213">
            <v>10288539.097882472</v>
          </cell>
        </row>
        <row r="214">
          <cell r="C214">
            <v>11352</v>
          </cell>
          <cell r="D214" t="str">
            <v>คุระบุรี,รพช.</v>
          </cell>
          <cell r="E214" t="str">
            <v>รพช.30BedsPOP&lt;20000</v>
          </cell>
          <cell r="F214">
            <v>34685619.009999998</v>
          </cell>
          <cell r="G214">
            <v>22341289.579999998</v>
          </cell>
          <cell r="H214">
            <v>0.64410814100099867</v>
          </cell>
          <cell r="I214">
            <v>31577546.589999996</v>
          </cell>
          <cell r="J214">
            <v>20339354.831457321</v>
          </cell>
          <cell r="K214">
            <v>58895</v>
          </cell>
          <cell r="L214">
            <v>45006627.353358269</v>
          </cell>
          <cell r="M214">
            <v>764.18418122689991</v>
          </cell>
          <cell r="N214">
            <v>742.70450475732036</v>
          </cell>
          <cell r="O214">
            <v>935.96519999999998</v>
          </cell>
          <cell r="P214">
            <v>17663353.836641729</v>
          </cell>
          <cell r="Q214">
            <v>18871.8061704022</v>
          </cell>
          <cell r="R214">
            <v>17873.280286501853</v>
          </cell>
          <cell r="S214">
            <v>-3.5098638655038192E-2</v>
          </cell>
          <cell r="T214">
            <v>30469217.692624953</v>
          </cell>
          <cell r="U214">
            <v>19625471.165751398</v>
          </cell>
        </row>
        <row r="215">
          <cell r="C215">
            <v>11353</v>
          </cell>
          <cell r="D215" t="str">
            <v>ทับปุด,รพช.</v>
          </cell>
          <cell r="E215" t="str">
            <v>รพช.30BedsPOP&lt;20000</v>
          </cell>
          <cell r="F215">
            <v>31022700.459999997</v>
          </cell>
          <cell r="G215">
            <v>24317028.039999999</v>
          </cell>
          <cell r="H215">
            <v>0.78384626997104434</v>
          </cell>
          <cell r="I215">
            <v>28664817.639999997</v>
          </cell>
          <cell r="J215">
            <v>22468810.386514191</v>
          </cell>
          <cell r="K215">
            <v>52901</v>
          </cell>
          <cell r="L215">
            <v>42878907.671745673</v>
          </cell>
          <cell r="M215">
            <v>810.55004010785569</v>
          </cell>
          <cell r="N215">
            <v>742.70450475732036</v>
          </cell>
          <cell r="O215">
            <v>632.49</v>
          </cell>
          <cell r="P215">
            <v>17389268.738254327</v>
          </cell>
          <cell r="Q215">
            <v>27493.349678657887</v>
          </cell>
          <cell r="R215">
            <v>17873.280286501853</v>
          </cell>
          <cell r="S215">
            <v>-0.16051081900361477</v>
          </cell>
          <cell r="T215">
            <v>24063804.284014333</v>
          </cell>
          <cell r="U215">
            <v>18862323.229337871</v>
          </cell>
        </row>
        <row r="216">
          <cell r="C216">
            <v>11354</v>
          </cell>
          <cell r="D216" t="str">
            <v>ท้ายเหมือง,รพช.</v>
          </cell>
          <cell r="E216" t="str">
            <v>รพช.30BedsPOP40000-60000</v>
          </cell>
          <cell r="F216">
            <v>45381991.110000007</v>
          </cell>
          <cell r="G216">
            <v>34346266.399999999</v>
          </cell>
          <cell r="H216">
            <v>0.75682590296113594</v>
          </cell>
          <cell r="I216">
            <v>39494807.675000012</v>
          </cell>
          <cell r="J216">
            <v>29890693.480908286</v>
          </cell>
          <cell r="K216">
            <v>61130</v>
          </cell>
          <cell r="L216">
            <v>57307829.997609064</v>
          </cell>
          <cell r="M216">
            <v>937.47472595467138</v>
          </cell>
          <cell r="N216">
            <v>635.54962394588699</v>
          </cell>
          <cell r="O216">
            <v>1160.4352999999999</v>
          </cell>
          <cell r="P216">
            <v>14509681.757390941</v>
          </cell>
          <cell r="Q216">
            <v>12503.654238535266</v>
          </cell>
          <cell r="R216">
            <v>14762.0315380762</v>
          </cell>
          <cell r="S216">
            <v>-0.22050305503084361</v>
          </cell>
          <cell r="T216">
            <v>30786081.9248069</v>
          </cell>
          <cell r="U216">
            <v>23299704.251377489</v>
          </cell>
        </row>
        <row r="217">
          <cell r="C217">
            <v>10741</v>
          </cell>
          <cell r="D217" t="str">
            <v>วชิระภูเก็ต,รพท.</v>
          </cell>
          <cell r="E217" t="str">
            <v xml:space="preserve">รพศ.=/&lt;800Beds </v>
          </cell>
          <cell r="F217">
            <v>1355362492.7299998</v>
          </cell>
          <cell r="G217">
            <v>588336511.94999993</v>
          </cell>
          <cell r="H217">
            <v>0.43408056155144153</v>
          </cell>
          <cell r="I217">
            <v>1233621759.01</v>
          </cell>
          <cell r="J217">
            <v>535491225.89313787</v>
          </cell>
          <cell r="K217">
            <v>892775</v>
          </cell>
          <cell r="L217">
            <v>660629416.25969076</v>
          </cell>
          <cell r="M217">
            <v>739.97302372903675</v>
          </cell>
          <cell r="N217">
            <v>925.92198703460622</v>
          </cell>
          <cell r="O217">
            <v>50381.713400000001</v>
          </cell>
          <cell r="P217">
            <v>896059988.43030953</v>
          </cell>
          <cell r="Q217">
            <v>17785.421097455361</v>
          </cell>
          <cell r="R217">
            <v>12076.814903924082</v>
          </cell>
          <cell r="S217">
            <v>-7.8113704040430151E-2</v>
          </cell>
          <cell r="T217">
            <v>1137258994.0288579</v>
          </cell>
          <cell r="U217">
            <v>493662022.75747412</v>
          </cell>
        </row>
        <row r="218">
          <cell r="C218">
            <v>11355</v>
          </cell>
          <cell r="D218" t="str">
            <v>ป่าตอง(กระทู้เก่า),รพช.</v>
          </cell>
          <cell r="E218" t="str">
            <v>รพช.60BedsPOP40000-60000</v>
          </cell>
          <cell r="F218">
            <v>146226092.90000001</v>
          </cell>
          <cell r="G218">
            <v>47886863.18</v>
          </cell>
          <cell r="H218">
            <v>0.32748507622882672</v>
          </cell>
          <cell r="I218">
            <v>128698676.92999999</v>
          </cell>
          <cell r="J218">
            <v>42146896.024970189</v>
          </cell>
          <cell r="K218">
            <v>154792</v>
          </cell>
          <cell r="L218">
            <v>147262260.1916208</v>
          </cell>
          <cell r="M218">
            <v>951.35575605729491</v>
          </cell>
          <cell r="N218">
            <v>606.27024231824566</v>
          </cell>
          <cell r="O218">
            <v>2740.6161999999999</v>
          </cell>
          <cell r="P218">
            <v>51501845.328379214</v>
          </cell>
          <cell r="Q218">
            <v>18792.067757747041</v>
          </cell>
          <cell r="R218">
            <v>14041.46808412123</v>
          </cell>
          <cell r="S218">
            <v>-0.33424569840787272</v>
          </cell>
          <cell r="T218">
            <v>85681697.775362968</v>
          </cell>
          <cell r="U218">
            <v>28059477.327380035</v>
          </cell>
        </row>
        <row r="219">
          <cell r="C219">
            <v>11356</v>
          </cell>
          <cell r="D219" t="str">
            <v>ถลาง,รพช.</v>
          </cell>
          <cell r="E219" t="str">
            <v>รพช.60BedsPOP80000-100000</v>
          </cell>
          <cell r="F219">
            <v>104045378.42999999</v>
          </cell>
          <cell r="G219">
            <v>62013392.090000004</v>
          </cell>
          <cell r="H219">
            <v>0.59602255309899788</v>
          </cell>
          <cell r="I219">
            <v>104260951.16999999</v>
          </cell>
          <cell r="J219">
            <v>62141878.30487334</v>
          </cell>
          <cell r="K219">
            <v>149232</v>
          </cell>
          <cell r="L219">
            <v>118766203.22447938</v>
          </cell>
          <cell r="M219">
            <v>795.84943728208009</v>
          </cell>
          <cell r="N219">
            <v>690.56996926959641</v>
          </cell>
          <cell r="O219">
            <v>2650.9144999999999</v>
          </cell>
          <cell r="P219">
            <v>40765089.46552062</v>
          </cell>
          <cell r="Q219">
            <v>15377.745855447478</v>
          </cell>
          <cell r="R219">
            <v>13783.373240377297</v>
          </cell>
          <cell r="S219">
            <v>-0.12497617688633686</v>
          </cell>
          <cell r="T219">
            <v>91230816.094240338</v>
          </cell>
          <cell r="U219">
            <v>54375623.929794274</v>
          </cell>
        </row>
        <row r="220">
          <cell r="C220">
            <v>10743</v>
          </cell>
          <cell r="D220" t="str">
            <v>ระนอง,รพท.</v>
          </cell>
          <cell r="E220" t="str">
            <v xml:space="preserve">รพท.200to300Beds </v>
          </cell>
          <cell r="F220">
            <v>370765195.76000005</v>
          </cell>
          <cell r="G220">
            <v>169742148.39000002</v>
          </cell>
          <cell r="H220">
            <v>0.4578157559855639</v>
          </cell>
          <cell r="I220">
            <v>311421005.32999992</v>
          </cell>
          <cell r="J220">
            <v>142573442.98493823</v>
          </cell>
          <cell r="K220">
            <v>318851</v>
          </cell>
          <cell r="L220">
            <v>238302580.76314721</v>
          </cell>
          <cell r="M220">
            <v>747.37912304853114</v>
          </cell>
          <cell r="N220">
            <v>757.03886846540456</v>
          </cell>
          <cell r="O220">
            <v>19960.824599999996</v>
          </cell>
          <cell r="P220">
            <v>239553179.16685283</v>
          </cell>
          <cell r="Q220">
            <v>12001.166483214971</v>
          </cell>
          <cell r="R220">
            <v>15543.349002157387</v>
          </cell>
          <cell r="S220">
            <v>0.15440831655669443</v>
          </cell>
          <cell r="T220">
            <v>311421005.32999992</v>
          </cell>
          <cell r="U220">
            <v>142573442.98493823</v>
          </cell>
        </row>
        <row r="221">
          <cell r="C221">
            <v>11323</v>
          </cell>
          <cell r="D221" t="str">
            <v>ละอุ่น,รพช.</v>
          </cell>
          <cell r="E221" t="str">
            <v>รพช.10BedsPOP15000-25000</v>
          </cell>
          <cell r="F221">
            <v>17530978.149999999</v>
          </cell>
          <cell r="G221">
            <v>12728600.140000001</v>
          </cell>
          <cell r="H221">
            <v>0.72606331666667456</v>
          </cell>
          <cell r="I221">
            <v>19345781.639999993</v>
          </cell>
          <cell r="J221">
            <v>14046262.381047653</v>
          </cell>
          <cell r="K221">
            <v>24984</v>
          </cell>
          <cell r="L221">
            <v>30879939.330943104</v>
          </cell>
          <cell r="M221">
            <v>1235.9886059455293</v>
          </cell>
          <cell r="N221">
            <v>696.31286898933934</v>
          </cell>
          <cell r="O221">
            <v>202.3426</v>
          </cell>
          <cell r="P221">
            <v>6240799.0290568937</v>
          </cell>
          <cell r="Q221">
            <v>30842.7341996045</v>
          </cell>
          <cell r="R221">
            <v>16845.168379816871</v>
          </cell>
          <cell r="S221">
            <v>-0.43952688428583325</v>
          </cell>
          <cell r="T221">
            <v>10842790.511696717</v>
          </cell>
          <cell r="U221">
            <v>7872552.4408444678</v>
          </cell>
        </row>
        <row r="222">
          <cell r="C222">
            <v>11372</v>
          </cell>
          <cell r="D222" t="str">
            <v>กะเปอร์,รพช.</v>
          </cell>
          <cell r="E222" t="str">
            <v>รพช.30BedsPOP20000-40000</v>
          </cell>
          <cell r="F222">
            <v>28498379.600000001</v>
          </cell>
          <cell r="G222">
            <v>23651155.91</v>
          </cell>
          <cell r="H222">
            <v>0.82991230525962956</v>
          </cell>
          <cell r="I222">
            <v>27212285.180000003</v>
          </cell>
          <cell r="J222">
            <v>22583810.325116258</v>
          </cell>
          <cell r="K222">
            <v>43640</v>
          </cell>
          <cell r="L222">
            <v>36856988.103475854</v>
          </cell>
          <cell r="M222">
            <v>844.56892996049157</v>
          </cell>
          <cell r="N222">
            <v>639.72346893498218</v>
          </cell>
          <cell r="O222">
            <v>733.28750000000014</v>
          </cell>
          <cell r="P222">
            <v>12809761.646524157</v>
          </cell>
          <cell r="Q222">
            <v>17468.948600002255</v>
          </cell>
          <cell r="R222">
            <v>14702.838036570827</v>
          </cell>
          <cell r="S222">
            <v>-0.22082802426457263</v>
          </cell>
          <cell r="T222">
            <v>21203050.007976495</v>
          </cell>
          <cell r="U222">
            <v>17596672.11065498</v>
          </cell>
        </row>
        <row r="223">
          <cell r="C223">
            <v>11373</v>
          </cell>
          <cell r="D223" t="str">
            <v>กระบุรี,รพช.</v>
          </cell>
          <cell r="E223" t="str">
            <v>รพช.30BedsPOP40000-60000</v>
          </cell>
          <cell r="F223">
            <v>45192334.729999997</v>
          </cell>
          <cell r="G223">
            <v>32199096.550000001</v>
          </cell>
          <cell r="H223">
            <v>0.71249022079457414</v>
          </cell>
          <cell r="I223">
            <v>40878336.859999985</v>
          </cell>
          <cell r="J223">
            <v>29125415.255096368</v>
          </cell>
          <cell r="K223">
            <v>80968</v>
          </cell>
          <cell r="L223">
            <v>57723797.680266298</v>
          </cell>
          <cell r="M223">
            <v>712.92112538615629</v>
          </cell>
          <cell r="N223">
            <v>635.54962394588699</v>
          </cell>
          <cell r="O223">
            <v>1640.4507000000003</v>
          </cell>
          <cell r="P223">
            <v>26176361.709733695</v>
          </cell>
          <cell r="Q223">
            <v>15956.81096038649</v>
          </cell>
          <cell r="R223">
            <v>14762.0315380762</v>
          </cell>
          <cell r="S223">
            <v>-9.8028329482178669E-2</v>
          </cell>
          <cell r="T223">
            <v>36871101.785604417</v>
          </cell>
          <cell r="U223">
            <v>26270299.452164508</v>
          </cell>
        </row>
        <row r="224">
          <cell r="C224">
            <v>11374</v>
          </cell>
          <cell r="D224" t="str">
            <v>สุขสำราญ,รพช.</v>
          </cell>
          <cell r="E224" t="str">
            <v>รพช.10BedsPOP15000-25000</v>
          </cell>
          <cell r="F224">
            <v>19232820.580000002</v>
          </cell>
          <cell r="G224">
            <v>16549130.760000002</v>
          </cell>
          <cell r="H224">
            <v>0.86046301379264467</v>
          </cell>
          <cell r="I224">
            <v>24174922.940000009</v>
          </cell>
          <cell r="J224">
            <v>20801627.051157348</v>
          </cell>
          <cell r="K224">
            <v>27664</v>
          </cell>
          <cell r="L224">
            <v>22843930.337260146</v>
          </cell>
          <cell r="M224">
            <v>825.76382075116203</v>
          </cell>
          <cell r="N224">
            <v>696.31286898933934</v>
          </cell>
          <cell r="O224">
            <v>432.84000000000003</v>
          </cell>
          <cell r="P224">
            <v>14902618.262739861</v>
          </cell>
          <cell r="Q224">
            <v>34429.854594630488</v>
          </cell>
          <cell r="R224">
            <v>16845.168379816871</v>
          </cell>
          <cell r="S224">
            <v>-0.29651682407749957</v>
          </cell>
          <cell r="T224">
            <v>17006651.567512918</v>
          </cell>
          <cell r="U224">
            <v>14633594.662303571</v>
          </cell>
        </row>
        <row r="225">
          <cell r="C225">
            <v>10681</v>
          </cell>
          <cell r="D225" t="str">
            <v>สุราษฎร์ธานี,รพศ.</v>
          </cell>
          <cell r="E225" t="str">
            <v xml:space="preserve">รพศ.=/&lt;800Beds </v>
          </cell>
          <cell r="F225">
            <v>1702387361.3499999</v>
          </cell>
          <cell r="G225">
            <v>876555258.95999992</v>
          </cell>
          <cell r="H225">
            <v>0.51489765423592437</v>
          </cell>
          <cell r="I225">
            <v>1488084109.3500004</v>
          </cell>
          <cell r="J225">
            <v>766211017.21007001</v>
          </cell>
          <cell r="K225">
            <v>694900</v>
          </cell>
          <cell r="L225">
            <v>824345051.60152173</v>
          </cell>
          <cell r="M225">
            <v>1186.2786754950666</v>
          </cell>
          <cell r="N225">
            <v>925.92198703460622</v>
          </cell>
          <cell r="O225">
            <v>103826.41890000002</v>
          </cell>
          <cell r="P225">
            <v>1165345795.0484784</v>
          </cell>
          <cell r="Q225">
            <v>11223.981404683487</v>
          </cell>
          <cell r="R225">
            <v>12076.814903924082</v>
          </cell>
          <cell r="S225">
            <v>-4.6426918444439358E-2</v>
          </cell>
          <cell r="T225">
            <v>1418996949.7667418</v>
          </cell>
          <cell r="U225">
            <v>730638200.80282712</v>
          </cell>
        </row>
        <row r="226">
          <cell r="C226">
            <v>10742</v>
          </cell>
          <cell r="D226" t="str">
            <v>เกาะสมุย,รพท.</v>
          </cell>
          <cell r="E226" t="str">
            <v xml:space="preserve">รพท.=/&lt;200 </v>
          </cell>
          <cell r="F226">
            <v>266572439.24000001</v>
          </cell>
          <cell r="G226">
            <v>145446096.71000001</v>
          </cell>
          <cell r="H226">
            <v>0.54561565751008578</v>
          </cell>
          <cell r="I226">
            <v>222374662.66</v>
          </cell>
          <cell r="J226">
            <v>121331097.78081942</v>
          </cell>
          <cell r="K226">
            <v>209351</v>
          </cell>
          <cell r="L226">
            <v>131751474.41853936</v>
          </cell>
          <cell r="M226">
            <v>629.33291180142135</v>
          </cell>
          <cell r="N226">
            <v>759.49236203220676</v>
          </cell>
          <cell r="O226">
            <v>6950.6565000000001</v>
          </cell>
          <cell r="P226">
            <v>170910097.89146066</v>
          </cell>
          <cell r="Q226">
            <v>24589.058298516215</v>
          </cell>
          <cell r="R226">
            <v>18881.26402627401</v>
          </cell>
          <cell r="S226">
            <v>-4.10488394642737E-2</v>
          </cell>
          <cell r="T226">
            <v>213246440.83154762</v>
          </cell>
          <cell r="U226">
            <v>116350597.02599046</v>
          </cell>
        </row>
        <row r="227">
          <cell r="C227">
            <v>11357</v>
          </cell>
          <cell r="D227" t="str">
            <v>กาญจนดิษฐ์,รพช.</v>
          </cell>
          <cell r="E227" t="str">
            <v>รพช.90BedsPOP80000-100000</v>
          </cell>
          <cell r="F227">
            <v>143096307.41000003</v>
          </cell>
          <cell r="G227">
            <v>110031065.80000001</v>
          </cell>
          <cell r="H227">
            <v>0.76893015474353665</v>
          </cell>
          <cell r="I227">
            <v>125431670.66999997</v>
          </cell>
          <cell r="J227">
            <v>96448193.938023403</v>
          </cell>
          <cell r="K227">
            <v>201797</v>
          </cell>
          <cell r="L227">
            <v>117094454.8523017</v>
          </cell>
          <cell r="M227">
            <v>580.25865028866485</v>
          </cell>
          <cell r="N227">
            <v>678.61680281825818</v>
          </cell>
          <cell r="O227">
            <v>4384.3770000000004</v>
          </cell>
          <cell r="P227">
            <v>62976849.217698291</v>
          </cell>
          <cell r="Q227">
            <v>14363.921993409391</v>
          </cell>
          <cell r="R227">
            <v>12849.659147215845</v>
          </cell>
          <cell r="S227">
            <v>7.3355835231103395E-2</v>
          </cell>
          <cell r="T227">
            <v>125431670.66999997</v>
          </cell>
          <cell r="U227">
            <v>96448193.938023403</v>
          </cell>
        </row>
        <row r="228">
          <cell r="C228">
            <v>11358</v>
          </cell>
          <cell r="D228" t="str">
            <v>ดอนสัก,รพช.</v>
          </cell>
          <cell r="E228" t="str">
            <v>รพช.30BedsPOP20000-40000</v>
          </cell>
          <cell r="F228">
            <v>41524999.350000001</v>
          </cell>
          <cell r="G228">
            <v>31957076.780000001</v>
          </cell>
          <cell r="H228">
            <v>0.76958644865096182</v>
          </cell>
          <cell r="I228">
            <v>44519717.050000004</v>
          </cell>
          <cell r="J228">
            <v>34261770.939455181</v>
          </cell>
          <cell r="K228">
            <v>87826</v>
          </cell>
          <cell r="L228">
            <v>52516811.782191619</v>
          </cell>
          <cell r="M228">
            <v>597.96429055395458</v>
          </cell>
          <cell r="N228">
            <v>639.72346893498218</v>
          </cell>
          <cell r="O228">
            <v>1538.0165999999999</v>
          </cell>
          <cell r="P228">
            <v>18248406.32780838</v>
          </cell>
          <cell r="Q228">
            <v>11864.895559520217</v>
          </cell>
          <cell r="R228">
            <v>14702.838036570827</v>
          </cell>
          <cell r="S228">
            <v>0.11350695234988646</v>
          </cell>
          <cell r="T228">
            <v>44519717.050000004</v>
          </cell>
          <cell r="U228">
            <v>34261770.939455181</v>
          </cell>
        </row>
        <row r="229">
          <cell r="C229">
            <v>11359</v>
          </cell>
          <cell r="D229" t="str">
            <v>เกาะพงัน,รพช.</v>
          </cell>
          <cell r="E229" t="str">
            <v>รพช.30BedsPOP&lt;20000</v>
          </cell>
          <cell r="F229">
            <v>31374541.52</v>
          </cell>
          <cell r="G229">
            <v>19705117.879999999</v>
          </cell>
          <cell r="H229">
            <v>0.62806074369051046</v>
          </cell>
          <cell r="I229">
            <v>30767887.949999999</v>
          </cell>
          <cell r="J229">
            <v>19324102.587663297</v>
          </cell>
          <cell r="K229">
            <v>50482</v>
          </cell>
          <cell r="L229">
            <v>25072662.089215007</v>
          </cell>
          <cell r="M229">
            <v>496.66538744928897</v>
          </cell>
          <cell r="N229">
            <v>742.70450475732036</v>
          </cell>
          <cell r="O229">
            <v>1191.0919999999999</v>
          </cell>
          <cell r="P229">
            <v>13526708.320784997</v>
          </cell>
          <cell r="Q229">
            <v>11356.560467860583</v>
          </cell>
          <cell r="R229">
            <v>17873.280286501853</v>
          </cell>
          <cell r="S229">
            <v>0.52287276574180552</v>
          </cell>
          <cell r="T229">
            <v>30767887.949999999</v>
          </cell>
          <cell r="U229">
            <v>19324102.587663297</v>
          </cell>
        </row>
        <row r="230">
          <cell r="C230">
            <v>11360</v>
          </cell>
          <cell r="D230" t="str">
            <v>ไชยา,รพช.</v>
          </cell>
          <cell r="E230" t="str">
            <v>รพช.60BedsPOP40000-60000</v>
          </cell>
          <cell r="F230">
            <v>63826731.220000006</v>
          </cell>
          <cell r="G230">
            <v>44293844.400000006</v>
          </cell>
          <cell r="H230">
            <v>0.69397012119148915</v>
          </cell>
          <cell r="I230">
            <v>59287590.300000004</v>
          </cell>
          <cell r="J230">
            <v>41143816.225642361</v>
          </cell>
          <cell r="K230">
            <v>109093</v>
          </cell>
          <cell r="L230">
            <v>65626131.772800788</v>
          </cell>
          <cell r="M230">
            <v>601.56134465823459</v>
          </cell>
          <cell r="N230">
            <v>606.27024231824566</v>
          </cell>
          <cell r="O230">
            <v>2635.1209999999996</v>
          </cell>
          <cell r="P230">
            <v>30565820.357199214</v>
          </cell>
          <cell r="Q230">
            <v>11599.399176432209</v>
          </cell>
          <cell r="R230">
            <v>14041.46808412123</v>
          </cell>
          <cell r="S230">
            <v>7.2239461624927462E-2</v>
          </cell>
          <cell r="T230">
            <v>59287590.300000004</v>
          </cell>
          <cell r="U230">
            <v>41143816.225642361</v>
          </cell>
        </row>
        <row r="231">
          <cell r="C231">
            <v>11361</v>
          </cell>
          <cell r="D231" t="str">
            <v>ท่าชนะ,รพช.</v>
          </cell>
          <cell r="E231" t="str">
            <v>รพช.30BedsPOP40000-60000</v>
          </cell>
          <cell r="F231">
            <v>62790516.019999996</v>
          </cell>
          <cell r="G231">
            <v>50317907.769999996</v>
          </cell>
          <cell r="H231">
            <v>0.80136159024354514</v>
          </cell>
          <cell r="I231">
            <v>50234256.820000008</v>
          </cell>
          <cell r="J231">
            <v>40255803.929977857</v>
          </cell>
          <cell r="K231">
            <v>84337</v>
          </cell>
          <cell r="L231">
            <v>48126539.119212158</v>
          </cell>
          <cell r="M231">
            <v>570.64561365962936</v>
          </cell>
          <cell r="N231">
            <v>635.54962394588699</v>
          </cell>
          <cell r="O231">
            <v>1749.0072999999998</v>
          </cell>
          <cell r="P231">
            <v>28367579.970787842</v>
          </cell>
          <cell r="Q231">
            <v>16219.246180840895</v>
          </cell>
          <cell r="R231">
            <v>14762.0315380762</v>
          </cell>
          <cell r="S231">
            <v>3.8239939258705342E-2</v>
          </cell>
          <cell r="T231">
            <v>50234256.820000008</v>
          </cell>
          <cell r="U231">
            <v>40255803.929977857</v>
          </cell>
        </row>
        <row r="232">
          <cell r="C232">
            <v>11362</v>
          </cell>
          <cell r="D232" t="str">
            <v>คีรีรัฐนิคม,รพช.</v>
          </cell>
          <cell r="E232" t="str">
            <v>รพช.30BedsPOP40000-60000</v>
          </cell>
          <cell r="F232">
            <v>49714423.120000012</v>
          </cell>
          <cell r="G232">
            <v>38534170.250000007</v>
          </cell>
          <cell r="H232">
            <v>0.77511047763717866</v>
          </cell>
          <cell r="I232">
            <v>51096344.320000008</v>
          </cell>
          <cell r="J232">
            <v>39605311.851388946</v>
          </cell>
          <cell r="K232">
            <v>91594</v>
          </cell>
          <cell r="L232">
            <v>54087893.187478162</v>
          </cell>
          <cell r="M232">
            <v>590.51786347881045</v>
          </cell>
          <cell r="N232">
            <v>635.54962394588699</v>
          </cell>
          <cell r="O232">
            <v>1610.3956999999998</v>
          </cell>
          <cell r="P232">
            <v>22400315.192521844</v>
          </cell>
          <cell r="Q232">
            <v>13909.820544430071</v>
          </cell>
          <cell r="R232">
            <v>14762.0315380762</v>
          </cell>
          <cell r="S232">
            <v>7.1867757191698176E-2</v>
          </cell>
          <cell r="T232">
            <v>51096344.320000008</v>
          </cell>
          <cell r="U232">
            <v>39605311.851388946</v>
          </cell>
        </row>
        <row r="233">
          <cell r="C233">
            <v>11363</v>
          </cell>
          <cell r="D233" t="str">
            <v>บ้านตาขุน,รพช.</v>
          </cell>
          <cell r="E233" t="str">
            <v>รพช.30BedsPOP&lt;20000</v>
          </cell>
          <cell r="F233">
            <v>38059598.789999999</v>
          </cell>
          <cell r="G233">
            <v>27581952.710000001</v>
          </cell>
          <cell r="H233">
            <v>0.72470424247475362</v>
          </cell>
          <cell r="I233">
            <v>39323681.54999999</v>
          </cell>
          <cell r="J233">
            <v>28498038.849011187</v>
          </cell>
          <cell r="K233">
            <v>66407</v>
          </cell>
          <cell r="L233">
            <v>26422362.102078754</v>
          </cell>
          <cell r="M233">
            <v>397.88519436322611</v>
          </cell>
          <cell r="N233">
            <v>742.70450475732036</v>
          </cell>
          <cell r="O233">
            <v>1348.0159999999998</v>
          </cell>
          <cell r="P233">
            <v>21437169.957921252</v>
          </cell>
          <cell r="Q233">
            <v>15902.756315890356</v>
          </cell>
          <cell r="R233">
            <v>17873.280286501853</v>
          </cell>
          <cell r="S233">
            <v>0.53395243718787933</v>
          </cell>
          <cell r="T233">
            <v>39323681.54999999</v>
          </cell>
          <cell r="U233">
            <v>28498038.849011187</v>
          </cell>
        </row>
        <row r="234">
          <cell r="C234">
            <v>11364</v>
          </cell>
          <cell r="D234" t="str">
            <v>พนม,รพช.</v>
          </cell>
          <cell r="E234" t="str">
            <v>รพช.30BedsPOP20000-40000</v>
          </cell>
          <cell r="F234">
            <v>48161893.400000013</v>
          </cell>
          <cell r="G234">
            <v>41678916.63000001</v>
          </cell>
          <cell r="H234">
            <v>0.86539198706004361</v>
          </cell>
          <cell r="I234">
            <v>45818547.610000007</v>
          </cell>
          <cell r="J234">
            <v>39651003.960423119</v>
          </cell>
          <cell r="K234">
            <v>76618</v>
          </cell>
          <cell r="L234">
            <v>40434939.304705597</v>
          </cell>
          <cell r="M234">
            <v>527.74725658077216</v>
          </cell>
          <cell r="N234">
            <v>639.72346893498218</v>
          </cell>
          <cell r="O234">
            <v>1606.6928</v>
          </cell>
          <cell r="P234">
            <v>17976799.175294407</v>
          </cell>
          <cell r="Q234">
            <v>11188.697164320651</v>
          </cell>
          <cell r="R234">
            <v>14702.838036570827</v>
          </cell>
          <cell r="S234">
            <v>0.24353903249525322</v>
          </cell>
          <cell r="T234">
            <v>45818547.610000007</v>
          </cell>
          <cell r="U234">
            <v>39651003.960423119</v>
          </cell>
        </row>
        <row r="235">
          <cell r="C235">
            <v>11365</v>
          </cell>
          <cell r="D235" t="str">
            <v>ท่าฉาง,รพช.</v>
          </cell>
          <cell r="E235" t="str">
            <v>รพช.30BedsPOP20000-40000</v>
          </cell>
          <cell r="F235">
            <v>43142851.820000008</v>
          </cell>
          <cell r="G235">
            <v>23147689.010000002</v>
          </cell>
          <cell r="H235">
            <v>0.53653590417658203</v>
          </cell>
          <cell r="I235">
            <v>56193163.719999999</v>
          </cell>
          <cell r="J235">
            <v>30149649.905052904</v>
          </cell>
          <cell r="K235">
            <v>73144</v>
          </cell>
          <cell r="L235">
            <v>65153335.314438216</v>
          </cell>
          <cell r="M235">
            <v>890.75433821555032</v>
          </cell>
          <cell r="N235">
            <v>639.72346893498218</v>
          </cell>
          <cell r="O235">
            <v>1162.1589999999999</v>
          </cell>
          <cell r="P235">
            <v>14647797.43556178</v>
          </cell>
          <cell r="Q235">
            <v>12603.953018099744</v>
          </cell>
          <cell r="R235">
            <v>14702.838036570827</v>
          </cell>
          <cell r="S235">
            <v>-0.19952302980907935</v>
          </cell>
          <cell r="T235">
            <v>44981333.440027967</v>
          </cell>
          <cell r="U235">
            <v>24134100.408313729</v>
          </cell>
        </row>
        <row r="236">
          <cell r="C236">
            <v>11366</v>
          </cell>
          <cell r="D236" t="str">
            <v>บ้านนาสาร,รพช.</v>
          </cell>
          <cell r="E236" t="str">
            <v>รพช.60BedsPOP60000-80000</v>
          </cell>
          <cell r="F236">
            <v>113789950.43999998</v>
          </cell>
          <cell r="G236">
            <v>90601741.219999984</v>
          </cell>
          <cell r="H236">
            <v>0.79621918165588046</v>
          </cell>
          <cell r="I236">
            <v>86045529.150000006</v>
          </cell>
          <cell r="J236">
            <v>68511100.804960206</v>
          </cell>
          <cell r="K236">
            <v>156814</v>
          </cell>
          <cell r="L236">
            <v>89451585.081251174</v>
          </cell>
          <cell r="M236">
            <v>570.43111636238586</v>
          </cell>
          <cell r="N236">
            <v>593.80677855876331</v>
          </cell>
          <cell r="O236">
            <v>3659.4010999999996</v>
          </cell>
          <cell r="P236">
            <v>40220781.478748851</v>
          </cell>
          <cell r="Q236">
            <v>10991.083070601049</v>
          </cell>
          <cell r="R236">
            <v>13228.8478475954</v>
          </cell>
          <cell r="S236">
            <v>9.1418937531705852E-2</v>
          </cell>
          <cell r="T236">
            <v>86045529.150000006</v>
          </cell>
          <cell r="U236">
            <v>68511100.804960206</v>
          </cell>
        </row>
        <row r="237">
          <cell r="C237">
            <v>11367</v>
          </cell>
          <cell r="D237" t="str">
            <v>บ้านนาเดิม,รพช.</v>
          </cell>
          <cell r="E237" t="str">
            <v>รพช.30BedsPOP20000-40000</v>
          </cell>
          <cell r="F237">
            <v>45139396.090000004</v>
          </cell>
          <cell r="G237">
            <v>35531787.240000002</v>
          </cell>
          <cell r="H237">
            <v>0.78715690323272991</v>
          </cell>
          <cell r="I237">
            <v>40108053.54999999</v>
          </cell>
          <cell r="J237">
            <v>31571331.22711049</v>
          </cell>
          <cell r="K237">
            <v>83793</v>
          </cell>
          <cell r="L237">
            <v>51248101.256742559</v>
          </cell>
          <cell r="M237">
            <v>611.60360957051978</v>
          </cell>
          <cell r="N237">
            <v>639.72346893498218</v>
          </cell>
          <cell r="O237">
            <v>1006.5266999999999</v>
          </cell>
          <cell r="P237">
            <v>16189369.983257439</v>
          </cell>
          <cell r="Q237">
            <v>16084.391982107818</v>
          </cell>
          <cell r="R237">
            <v>14702.838036570827</v>
          </cell>
          <cell r="S237">
            <v>1.431958263405785E-2</v>
          </cell>
          <cell r="T237">
            <v>40108053.54999999</v>
          </cell>
          <cell r="U237">
            <v>31571331.22711049</v>
          </cell>
        </row>
        <row r="238">
          <cell r="C238">
            <v>11368</v>
          </cell>
          <cell r="D238" t="str">
            <v>เคียนซา,รพช.</v>
          </cell>
          <cell r="E238" t="str">
            <v>รพช.30BedsPOP40000-60000</v>
          </cell>
          <cell r="F238">
            <v>61390822.209999993</v>
          </cell>
          <cell r="G238">
            <v>51821180.640000001</v>
          </cell>
          <cell r="H238">
            <v>0.84411934511538134</v>
          </cell>
          <cell r="I238">
            <v>58924761.630000003</v>
          </cell>
          <cell r="J238">
            <v>49739531.198195554</v>
          </cell>
          <cell r="K238">
            <v>100750</v>
          </cell>
          <cell r="L238">
            <v>54377606.923644967</v>
          </cell>
          <cell r="M238">
            <v>539.7281084232751</v>
          </cell>
          <cell r="N238">
            <v>635.54962394588699</v>
          </cell>
          <cell r="O238">
            <v>2233.6636000000003</v>
          </cell>
          <cell r="P238">
            <v>25556789.956355043</v>
          </cell>
          <cell r="Q238">
            <v>11441.646788869657</v>
          </cell>
          <cell r="R238">
            <v>14762.0315380762</v>
          </cell>
          <cell r="S238">
            <v>0.21355812900956658</v>
          </cell>
          <cell r="T238">
            <v>58924761.630000003</v>
          </cell>
          <cell r="U238">
            <v>49739531.198195554</v>
          </cell>
        </row>
        <row r="239">
          <cell r="C239">
            <v>11369</v>
          </cell>
          <cell r="D239" t="str">
            <v>พระแสง,รพช.</v>
          </cell>
          <cell r="E239" t="str">
            <v>รพช.30BedsPOP60000-80000</v>
          </cell>
          <cell r="F239">
            <v>63037804.290000007</v>
          </cell>
          <cell r="G239">
            <v>53178109.089999996</v>
          </cell>
          <cell r="H239">
            <v>0.84359075778335602</v>
          </cell>
          <cell r="I239">
            <v>64965278.669999994</v>
          </cell>
          <cell r="J239">
            <v>54804108.662832193</v>
          </cell>
          <cell r="K239">
            <v>130033</v>
          </cell>
          <cell r="L239">
            <v>69761624.651576281</v>
          </cell>
          <cell r="M239">
            <v>536.49169558170831</v>
          </cell>
          <cell r="N239">
            <v>692.58527443236471</v>
          </cell>
          <cell r="O239">
            <v>2381.6367</v>
          </cell>
          <cell r="P239">
            <v>27007932.988423727</v>
          </cell>
          <cell r="Q239">
            <v>11340.072559523343</v>
          </cell>
          <cell r="R239">
            <v>14363.686703651305</v>
          </cell>
          <cell r="S239">
            <v>0.2841644358164872</v>
          </cell>
          <cell r="T239">
            <v>64965278.669999994</v>
          </cell>
          <cell r="U239">
            <v>54804108.662832193</v>
          </cell>
        </row>
        <row r="240">
          <cell r="C240">
            <v>11370</v>
          </cell>
          <cell r="D240" t="str">
            <v>พุนพิน,รพช.</v>
          </cell>
          <cell r="E240" t="str">
            <v>รพช.60BedsPOP40000-60000</v>
          </cell>
          <cell r="F240">
            <v>65276803.040000007</v>
          </cell>
          <cell r="G240">
            <v>41417382.860000007</v>
          </cell>
          <cell r="H240">
            <v>0.63448853085866452</v>
          </cell>
          <cell r="I240">
            <v>68713904.430000022</v>
          </cell>
          <cell r="J240">
            <v>43598184.271353394</v>
          </cell>
          <cell r="K240">
            <v>107355</v>
          </cell>
          <cell r="L240">
            <v>82274081.23845312</v>
          </cell>
          <cell r="M240">
            <v>766.37400436358917</v>
          </cell>
          <cell r="N240">
            <v>606.27024231824566</v>
          </cell>
          <cell r="O240">
            <v>8763.8212000000003</v>
          </cell>
          <cell r="P240">
            <v>41480186.641546868</v>
          </cell>
          <cell r="Q240">
            <v>4733.1164905038077</v>
          </cell>
          <cell r="R240">
            <v>14041.46808412123</v>
          </cell>
          <cell r="S240">
            <v>0.52029550787901524</v>
          </cell>
          <cell r="T240">
            <v>68713904.430000022</v>
          </cell>
          <cell r="U240">
            <v>43598184.271353394</v>
          </cell>
        </row>
        <row r="241">
          <cell r="C241">
            <v>11371</v>
          </cell>
          <cell r="D241" t="str">
            <v>ชัยบุรี,รพช.</v>
          </cell>
          <cell r="E241" t="str">
            <v>รพช.30BedsPOP20000-40000</v>
          </cell>
          <cell r="F241">
            <v>45313099.829999998</v>
          </cell>
          <cell r="G241">
            <v>40001836.710000001</v>
          </cell>
          <cell r="H241">
            <v>0.88278746896755844</v>
          </cell>
          <cell r="I241">
            <v>44777928.756000012</v>
          </cell>
          <cell r="J241">
            <v>39529394.392118901</v>
          </cell>
          <cell r="K241">
            <v>74843</v>
          </cell>
          <cell r="L241">
            <v>38195180.600616477</v>
          </cell>
          <cell r="M241">
            <v>510.33738092562402</v>
          </cell>
          <cell r="N241">
            <v>639.72346893498218</v>
          </cell>
          <cell r="O241">
            <v>1215.2936999999999</v>
          </cell>
          <cell r="P241">
            <v>23469344.274283532</v>
          </cell>
          <cell r="Q241">
            <v>19311.664558356169</v>
          </cell>
          <cell r="R241">
            <v>14702.838036570827</v>
          </cell>
          <cell r="S241">
            <v>6.6206058618762262E-2</v>
          </cell>
          <cell r="T241">
            <v>44777928.756000012</v>
          </cell>
          <cell r="U241">
            <v>39529394.392118901</v>
          </cell>
        </row>
        <row r="242">
          <cell r="C242">
            <v>11459</v>
          </cell>
          <cell r="D242" t="str">
            <v>เวียงสระ,รพร.</v>
          </cell>
          <cell r="E242" t="str">
            <v>รพช.60BedsPOP40000-60000</v>
          </cell>
          <cell r="F242">
            <v>96136751.5</v>
          </cell>
          <cell r="G242">
            <v>72991799.189999998</v>
          </cell>
          <cell r="H242">
            <v>0.75924969432735612</v>
          </cell>
          <cell r="I242">
            <v>93910602.700000003</v>
          </cell>
          <cell r="J242">
            <v>71301596.394072786</v>
          </cell>
          <cell r="K242">
            <v>144432</v>
          </cell>
          <cell r="L242">
            <v>90104711.254798651</v>
          </cell>
          <cell r="M242">
            <v>623.85559470753469</v>
          </cell>
          <cell r="N242">
            <v>606.27024231824566</v>
          </cell>
          <cell r="O242">
            <v>3186.1933000000004</v>
          </cell>
          <cell r="P242">
            <v>45931872.855201378</v>
          </cell>
          <cell r="Q242">
            <v>14415.90905837426</v>
          </cell>
          <cell r="R242">
            <v>14041.46808412123</v>
          </cell>
          <cell r="S242">
            <v>-2.7440625359144395E-2</v>
          </cell>
          <cell r="T242">
            <v>91333637.034057856</v>
          </cell>
          <cell r="U242">
            <v>69345035.999914125</v>
          </cell>
        </row>
        <row r="243">
          <cell r="C243">
            <v>11654</v>
          </cell>
          <cell r="D243" t="str">
            <v>วิภาวดี,รพช.</v>
          </cell>
          <cell r="E243" t="str">
            <v>รพช.30BedsPOP&lt;20000</v>
          </cell>
          <cell r="F243">
            <v>34883705.399999999</v>
          </cell>
          <cell r="G243">
            <v>28779872.73</v>
          </cell>
          <cell r="H243">
            <v>0.82502338556041133</v>
          </cell>
          <cell r="I243">
            <v>36116386.839999989</v>
          </cell>
          <cell r="J243">
            <v>29796863.744946275</v>
          </cell>
          <cell r="K243">
            <v>51062</v>
          </cell>
          <cell r="L243">
            <v>35723181.534601241</v>
          </cell>
          <cell r="M243">
            <v>699.60404086407198</v>
          </cell>
          <cell r="N243">
            <v>742.70450475732036</v>
          </cell>
          <cell r="O243">
            <v>885.37070000000017</v>
          </cell>
          <cell r="P243">
            <v>13808401.345398754</v>
          </cell>
          <cell r="Q243">
            <v>15596.180611577445</v>
          </cell>
          <cell r="R243">
            <v>17873.280286501853</v>
          </cell>
          <cell r="S243">
            <v>8.5135038601347565E-2</v>
          </cell>
          <cell r="T243">
            <v>36116386.839999989</v>
          </cell>
          <cell r="U243">
            <v>29796863.744946275</v>
          </cell>
        </row>
        <row r="244">
          <cell r="C244">
            <v>14138</v>
          </cell>
          <cell r="D244" t="str">
            <v>ท่าโรงช้าง,รพช.</v>
          </cell>
          <cell r="E244" t="str">
            <v>รพช.60BedsPOP40000-60000</v>
          </cell>
          <cell r="F244">
            <v>72148955.109999999</v>
          </cell>
          <cell r="G244">
            <v>47177672.619999997</v>
          </cell>
          <cell r="H244">
            <v>0.65389266619415076</v>
          </cell>
          <cell r="I244">
            <v>88411506.959999993</v>
          </cell>
          <cell r="J244">
            <v>57811636.008317113</v>
          </cell>
          <cell r="K244">
            <v>141806</v>
          </cell>
          <cell r="L244">
            <v>82093243.822118357</v>
          </cell>
          <cell r="M244">
            <v>578.91234378036438</v>
          </cell>
          <cell r="N244">
            <v>606.27024231824566</v>
          </cell>
          <cell r="O244">
            <v>2576.6579999999999</v>
          </cell>
          <cell r="P244">
            <v>45042792.937881619</v>
          </cell>
          <cell r="Q244">
            <v>17481.09098602982</v>
          </cell>
          <cell r="R244">
            <v>14041.46808412123</v>
          </cell>
          <cell r="S244">
            <v>-3.9195949741065307E-2</v>
          </cell>
          <cell r="T244">
            <v>84946133.976663992</v>
          </cell>
          <cell r="U244">
            <v>55545654.028886355</v>
          </cell>
        </row>
        <row r="245">
          <cell r="C245">
            <v>10683</v>
          </cell>
          <cell r="D245" t="str">
            <v>ตรัง,รพศ.</v>
          </cell>
          <cell r="E245" t="str">
            <v xml:space="preserve">รพศ.=/&lt;800Beds </v>
          </cell>
          <cell r="F245">
            <v>1020825512.0599999</v>
          </cell>
          <cell r="G245">
            <v>564624297.10000002</v>
          </cell>
          <cell r="H245">
            <v>0.55310558996571568</v>
          </cell>
          <cell r="I245">
            <v>852795715.84000003</v>
          </cell>
          <cell r="J245">
            <v>471686077.52991807</v>
          </cell>
          <cell r="K245">
            <v>472770</v>
          </cell>
          <cell r="L245">
            <v>417390139.63289464</v>
          </cell>
          <cell r="M245">
            <v>882.8608829513181</v>
          </cell>
          <cell r="N245">
            <v>925.92198703460622</v>
          </cell>
          <cell r="O245">
            <v>63824.832000000002</v>
          </cell>
          <cell r="P245">
            <v>708794918.88710558</v>
          </cell>
          <cell r="Q245">
            <v>11105.31585711194</v>
          </cell>
          <cell r="R245">
            <v>12076.814903924082</v>
          </cell>
          <cell r="S245">
            <v>7.3135193017603475E-2</v>
          </cell>
          <cell r="T245">
            <v>852795715.84000003</v>
          </cell>
          <cell r="U245">
            <v>471686077.52991807</v>
          </cell>
        </row>
        <row r="246">
          <cell r="C246">
            <v>11407</v>
          </cell>
          <cell r="D246" t="str">
            <v>กันตัง,รพช.</v>
          </cell>
          <cell r="E246" t="str">
            <v>รพช.60BedsPOP80000-100000</v>
          </cell>
          <cell r="F246">
            <v>113469244.24000001</v>
          </cell>
          <cell r="G246">
            <v>90558640.120000005</v>
          </cell>
          <cell r="H246">
            <v>0.79808974428752222</v>
          </cell>
          <cell r="I246">
            <v>98992726.349999994</v>
          </cell>
          <cell r="J246">
            <v>79005079.658996165</v>
          </cell>
          <cell r="K246">
            <v>147866</v>
          </cell>
          <cell r="L246">
            <v>98215015.875237823</v>
          </cell>
          <cell r="M246">
            <v>664.21635721016207</v>
          </cell>
          <cell r="N246">
            <v>690.56996926959641</v>
          </cell>
          <cell r="O246">
            <v>5024.8271000000004</v>
          </cell>
          <cell r="P246">
            <v>51951326.844762191</v>
          </cell>
          <cell r="Q246">
            <v>10338.928247851989</v>
          </cell>
          <cell r="R246">
            <v>13783.373240377297</v>
          </cell>
          <cell r="S246">
            <v>0.1412070332112885</v>
          </cell>
          <cell r="T246">
            <v>98992726.349999994</v>
          </cell>
          <cell r="U246">
            <v>79005079.658996165</v>
          </cell>
        </row>
        <row r="247">
          <cell r="C247">
            <v>11408</v>
          </cell>
          <cell r="D247" t="str">
            <v>ย่านตาขาว,รพช.</v>
          </cell>
          <cell r="E247" t="str">
            <v>รพช.60BedsPOP60000-80000</v>
          </cell>
          <cell r="F247">
            <v>90642833.679999992</v>
          </cell>
          <cell r="G247">
            <v>70658711.109999999</v>
          </cell>
          <cell r="H247">
            <v>0.77952892955056174</v>
          </cell>
          <cell r="I247">
            <v>81615892.030000001</v>
          </cell>
          <cell r="J247">
            <v>63621948.948460124</v>
          </cell>
          <cell r="K247">
            <v>128771</v>
          </cell>
          <cell r="L247">
            <v>92992020.234395951</v>
          </cell>
          <cell r="M247">
            <v>722.15033069865069</v>
          </cell>
          <cell r="N247">
            <v>593.80677855876331</v>
          </cell>
          <cell r="O247">
            <v>3566.9536999999996</v>
          </cell>
          <cell r="P247">
            <v>50117886.845604055</v>
          </cell>
          <cell r="Q247">
            <v>14050.613229323402</v>
          </cell>
          <cell r="R247">
            <v>13228.8478475954</v>
          </cell>
          <cell r="S247">
            <v>-0.13596631441186494</v>
          </cell>
          <cell r="T247">
            <v>70518879.993244201</v>
          </cell>
          <cell r="U247">
            <v>54971507.034238175</v>
          </cell>
        </row>
        <row r="248">
          <cell r="C248">
            <v>11409</v>
          </cell>
          <cell r="D248" t="str">
            <v>ปะเหลียน,รพช.</v>
          </cell>
          <cell r="E248" t="str">
            <v>รพช.30BedsPOP60000-80000</v>
          </cell>
          <cell r="F248">
            <v>73309321.159999996</v>
          </cell>
          <cell r="G248">
            <v>61259064.259999998</v>
          </cell>
          <cell r="H248">
            <v>0.83562449209289613</v>
          </cell>
          <cell r="I248">
            <v>62484999.909999989</v>
          </cell>
          <cell r="J248">
            <v>52213996.3132184</v>
          </cell>
          <cell r="K248">
            <v>111815</v>
          </cell>
          <cell r="L248">
            <v>67266832.604344159</v>
          </cell>
          <cell r="M248">
            <v>601.59041814017939</v>
          </cell>
          <cell r="N248">
            <v>692.58527443236471</v>
          </cell>
          <cell r="O248">
            <v>3071.3811000000001</v>
          </cell>
          <cell r="P248">
            <v>40768790.635655828</v>
          </cell>
          <cell r="Q248">
            <v>13273.764898682168</v>
          </cell>
          <cell r="R248">
            <v>14363.686703651305</v>
          </cell>
          <cell r="S248">
            <v>0.12516385506039504</v>
          </cell>
          <cell r="T248">
            <v>62484999.909999989</v>
          </cell>
          <cell r="U248">
            <v>52213996.3132184</v>
          </cell>
        </row>
        <row r="249">
          <cell r="C249">
            <v>11410</v>
          </cell>
          <cell r="D249" t="str">
            <v>สิเกา,รพช.</v>
          </cell>
          <cell r="E249" t="str">
            <v>รพช.60BedsPOP40000-60000</v>
          </cell>
          <cell r="F249">
            <v>57350714.469999999</v>
          </cell>
          <cell r="G249">
            <v>44100480.549999997</v>
          </cell>
          <cell r="H249">
            <v>0.76896131037859761</v>
          </cell>
          <cell r="I249">
            <v>46036417.380000003</v>
          </cell>
          <cell r="J249">
            <v>35400223.833660848</v>
          </cell>
          <cell r="K249">
            <v>80148</v>
          </cell>
          <cell r="L249">
            <v>45584066.572538629</v>
          </cell>
          <cell r="M249">
            <v>568.74864715948786</v>
          </cell>
          <cell r="N249">
            <v>606.27024231824566</v>
          </cell>
          <cell r="O249">
            <v>2390.0512000000003</v>
          </cell>
          <cell r="P249">
            <v>30618707.667461388</v>
          </cell>
          <cell r="Q249">
            <v>12810.900313541979</v>
          </cell>
          <cell r="R249">
            <v>14041.46808412123</v>
          </cell>
          <cell r="S249">
            <v>7.8060160471375567E-2</v>
          </cell>
          <cell r="T249">
            <v>46036417.380000003</v>
          </cell>
          <cell r="U249">
            <v>35400223.833660848</v>
          </cell>
        </row>
        <row r="250">
          <cell r="C250">
            <v>11411</v>
          </cell>
          <cell r="D250" t="str">
            <v>ห้วยยอด,รพช.</v>
          </cell>
          <cell r="E250" t="str">
            <v>รพช.90BedsPOP80000-100000</v>
          </cell>
          <cell r="F250">
            <v>142470062.25</v>
          </cell>
          <cell r="G250">
            <v>111278976.17999999</v>
          </cell>
          <cell r="H250">
            <v>0.78106919041512524</v>
          </cell>
          <cell r="I250">
            <v>117001783.50999999</v>
          </cell>
          <cell r="J250">
            <v>91386488.323281437</v>
          </cell>
          <cell r="K250">
            <v>181577</v>
          </cell>
          <cell r="L250">
            <v>115605012.77689584</v>
          </cell>
          <cell r="M250">
            <v>636.67211583458163</v>
          </cell>
          <cell r="N250">
            <v>678.61680281825818</v>
          </cell>
          <cell r="O250">
            <v>5066.3589000000002</v>
          </cell>
          <cell r="P250">
            <v>66925271.233104177</v>
          </cell>
          <cell r="Q250">
            <v>13209.737516444833</v>
          </cell>
          <cell r="R250">
            <v>12849.659147215845</v>
          </cell>
          <cell r="S250">
            <v>3.1731195780514622E-2</v>
          </cell>
          <cell r="T250">
            <v>117001783.50999999</v>
          </cell>
          <cell r="U250">
            <v>91386488.323281437</v>
          </cell>
        </row>
        <row r="251">
          <cell r="C251">
            <v>11412</v>
          </cell>
          <cell r="D251" t="str">
            <v>วังวิเศษ,รพช.</v>
          </cell>
          <cell r="E251" t="str">
            <v>รพช.30BedsPOP40000-60000</v>
          </cell>
          <cell r="F251">
            <v>57688714.780000001</v>
          </cell>
          <cell r="G251">
            <v>48670098.710000001</v>
          </cell>
          <cell r="H251">
            <v>0.84366758551662779</v>
          </cell>
          <cell r="I251">
            <v>46470422.040000007</v>
          </cell>
          <cell r="J251">
            <v>39205588.760425493</v>
          </cell>
          <cell r="K251">
            <v>75712</v>
          </cell>
          <cell r="L251">
            <v>59601578.14971941</v>
          </cell>
          <cell r="M251">
            <v>787.21441977123061</v>
          </cell>
          <cell r="N251">
            <v>635.54962394588699</v>
          </cell>
          <cell r="O251">
            <v>1546.74</v>
          </cell>
          <cell r="P251">
            <v>20497377.400280606</v>
          </cell>
          <cell r="Q251">
            <v>13251.98637151726</v>
          </cell>
          <cell r="R251">
            <v>14762.0315380762</v>
          </cell>
          <cell r="S251">
            <v>-0.11419871454996813</v>
          </cell>
          <cell r="T251">
            <v>41163559.5784375</v>
          </cell>
          <cell r="U251">
            <v>34728360.920810223</v>
          </cell>
        </row>
        <row r="252">
          <cell r="C252">
            <v>11413</v>
          </cell>
          <cell r="D252" t="str">
            <v>นาโยง,รพช.</v>
          </cell>
          <cell r="E252" t="str">
            <v>รพช.30BedsPOP&lt;20000</v>
          </cell>
          <cell r="F252">
            <v>64033046.93</v>
          </cell>
          <cell r="G252">
            <v>49916006.200000003</v>
          </cell>
          <cell r="H252">
            <v>0.77953507748221729</v>
          </cell>
          <cell r="I252">
            <v>57269509.939999983</v>
          </cell>
          <cell r="J252">
            <v>44643591.868446499</v>
          </cell>
          <cell r="K252">
            <v>97230</v>
          </cell>
          <cell r="L252">
            <v>71362908.55175133</v>
          </cell>
          <cell r="M252">
            <v>733.95977117917653</v>
          </cell>
          <cell r="N252">
            <v>742.70450475732036</v>
          </cell>
          <cell r="O252">
            <v>2618.7886999999996</v>
          </cell>
          <cell r="P252">
            <v>33156593.108248688</v>
          </cell>
          <cell r="Q252">
            <v>12661.041766465807</v>
          </cell>
          <cell r="R252">
            <v>17873.280286501853</v>
          </cell>
          <cell r="S252">
            <v>0.13873010829066401</v>
          </cell>
          <cell r="T252">
            <v>57269509.939999983</v>
          </cell>
          <cell r="U252">
            <v>44643591.868446499</v>
          </cell>
        </row>
        <row r="253">
          <cell r="C253">
            <v>14139</v>
          </cell>
          <cell r="D253" t="str">
            <v>รัษฎา,รพช.</v>
          </cell>
          <cell r="E253" t="str">
            <v>รพช.30BedsPOP20000-40000</v>
          </cell>
          <cell r="F253">
            <v>50875253.940000013</v>
          </cell>
          <cell r="G253">
            <v>37757511.480000004</v>
          </cell>
          <cell r="H253">
            <v>0.74215868336558111</v>
          </cell>
          <cell r="I253">
            <v>41963779.68</v>
          </cell>
          <cell r="J253">
            <v>31143783.476352125</v>
          </cell>
          <cell r="K253">
            <v>66179</v>
          </cell>
          <cell r="L253">
            <v>49569341.438280858</v>
          </cell>
          <cell r="M253">
            <v>749.01919700026986</v>
          </cell>
          <cell r="N253">
            <v>639.72346893498218</v>
          </cell>
          <cell r="O253">
            <v>1438.7266</v>
          </cell>
          <cell r="P253">
            <v>20263655.291719146</v>
          </cell>
          <cell r="Q253">
            <v>14084.437788054483</v>
          </cell>
          <cell r="R253">
            <v>14702.838036570827</v>
          </cell>
          <cell r="S253">
            <v>-9.0836329495802726E-2</v>
          </cell>
          <cell r="T253">
            <v>38151943.962098248</v>
          </cell>
          <cell r="U253">
            <v>28314796.498748269</v>
          </cell>
        </row>
        <row r="254">
          <cell r="C254">
            <v>10750</v>
          </cell>
          <cell r="D254" t="str">
            <v>นราธิวาสราชนครินทร์,รพท.</v>
          </cell>
          <cell r="E254" t="str">
            <v xml:space="preserve">รพท.300to400Beds </v>
          </cell>
          <cell r="F254">
            <v>596977088.18999982</v>
          </cell>
          <cell r="G254">
            <v>368382693.99999994</v>
          </cell>
          <cell r="H254">
            <v>0.61708012131071077</v>
          </cell>
          <cell r="I254">
            <v>440279794.62999994</v>
          </cell>
          <cell r="J254">
            <v>271687909.08093518</v>
          </cell>
          <cell r="K254">
            <v>353979</v>
          </cell>
          <cell r="L254">
            <v>326143742.51206958</v>
          </cell>
          <cell r="M254">
            <v>921.36466432209136</v>
          </cell>
          <cell r="N254">
            <v>827.17118061382268</v>
          </cell>
          <cell r="O254">
            <v>32458.177599999995</v>
          </cell>
          <cell r="P254">
            <v>459666637.5879305</v>
          </cell>
          <cell r="Q254">
            <v>14161.81287972035</v>
          </cell>
          <cell r="R254">
            <v>14048.073310308935</v>
          </cell>
          <cell r="S254">
            <v>-4.712879245621527E-2</v>
          </cell>
          <cell r="T254">
            <v>419529939.5662176</v>
          </cell>
          <cell r="U254">
            <v>258883586.00099671</v>
          </cell>
        </row>
        <row r="255">
          <cell r="C255">
            <v>10751</v>
          </cell>
          <cell r="D255" t="str">
            <v>สุไหงโก-ลก,รพท.</v>
          </cell>
          <cell r="E255" t="str">
            <v xml:space="preserve">รพท.200to300Beds </v>
          </cell>
          <cell r="F255">
            <v>307903659.06</v>
          </cell>
          <cell r="G255">
            <v>206040888.54999998</v>
          </cell>
          <cell r="H255">
            <v>0.66917323808045293</v>
          </cell>
          <cell r="I255">
            <v>251169674.54000002</v>
          </cell>
          <cell r="J255">
            <v>168076024.41954532</v>
          </cell>
          <cell r="K255">
            <v>246173</v>
          </cell>
          <cell r="L255">
            <v>161471538.02103901</v>
          </cell>
          <cell r="M255">
            <v>655.92708388425626</v>
          </cell>
          <cell r="N255">
            <v>757.03886846540456</v>
          </cell>
          <cell r="O255">
            <v>14327.3</v>
          </cell>
          <cell r="P255">
            <v>296547447.26896089</v>
          </cell>
          <cell r="Q255">
            <v>20698.069229300771</v>
          </cell>
          <cell r="R255">
            <v>15543.349002157387</v>
          </cell>
          <cell r="S255">
            <v>-0.10690000488441626</v>
          </cell>
          <cell r="T255">
            <v>224319635.10485679</v>
          </cell>
          <cell r="U255">
            <v>150108696.58814266</v>
          </cell>
        </row>
        <row r="256">
          <cell r="C256">
            <v>11435</v>
          </cell>
          <cell r="D256" t="str">
            <v>ตากใบ,รพช.</v>
          </cell>
          <cell r="E256" t="str">
            <v>รพช.60BedsPOP60000-80000</v>
          </cell>
          <cell r="F256">
            <v>99065094.220000014</v>
          </cell>
          <cell r="G256">
            <v>85147350.200000018</v>
          </cell>
          <cell r="H256">
            <v>0.8595091022768121</v>
          </cell>
          <cell r="I256">
            <v>83126580.729999989</v>
          </cell>
          <cell r="J256">
            <v>71448052.778583243</v>
          </cell>
          <cell r="K256">
            <v>141046</v>
          </cell>
          <cell r="L256">
            <v>94600593.661438465</v>
          </cell>
          <cell r="M256">
            <v>670.7073838424235</v>
          </cell>
          <cell r="N256">
            <v>593.80677855876331</v>
          </cell>
          <cell r="O256">
            <v>3429.4496000000008</v>
          </cell>
          <cell r="P256">
            <v>43002087.298561558</v>
          </cell>
          <cell r="Q256">
            <v>12539.063789875072</v>
          </cell>
          <cell r="R256">
            <v>13228.8478475954</v>
          </cell>
          <cell r="S256">
            <v>-6.1633560137313956E-2</v>
          </cell>
          <cell r="T256">
            <v>78003193.617568254</v>
          </cell>
          <cell r="U256">
            <v>67044454.920960449</v>
          </cell>
        </row>
        <row r="257">
          <cell r="C257">
            <v>11436</v>
          </cell>
          <cell r="D257" t="str">
            <v>บาเจาะ,รพช.</v>
          </cell>
          <cell r="E257" t="str">
            <v>รพช.30BedsPOP40000-60000</v>
          </cell>
          <cell r="F257">
            <v>68285266.710000023</v>
          </cell>
          <cell r="G257">
            <v>59562162.470000006</v>
          </cell>
          <cell r="H257">
            <v>0.87225495834927214</v>
          </cell>
          <cell r="I257">
            <v>66651549.270000011</v>
          </cell>
          <cell r="J257">
            <v>58137144.332418323</v>
          </cell>
          <cell r="K257">
            <v>117866</v>
          </cell>
          <cell r="L257">
            <v>55902883.50551331</v>
          </cell>
          <cell r="M257">
            <v>474.2918526590646</v>
          </cell>
          <cell r="N257">
            <v>635.54962394588699</v>
          </cell>
          <cell r="O257">
            <v>3180.9501999999998</v>
          </cell>
          <cell r="P257">
            <v>54623796.864486679</v>
          </cell>
          <cell r="Q257">
            <v>17172.163482624368</v>
          </cell>
          <cell r="R257">
            <v>14762.0315380762</v>
          </cell>
          <cell r="S257">
            <v>0.10260236479999972</v>
          </cell>
          <cell r="T257">
            <v>66651549.270000011</v>
          </cell>
          <cell r="U257">
            <v>58137144.332418323</v>
          </cell>
        </row>
        <row r="258">
          <cell r="C258">
            <v>11437</v>
          </cell>
          <cell r="D258" t="str">
            <v>ระแงะ,รพช.</v>
          </cell>
          <cell r="E258" t="str">
            <v>รพช.60BedsPOP80000-100000</v>
          </cell>
          <cell r="F258">
            <v>109641679.64</v>
          </cell>
          <cell r="G258">
            <v>100999486.87000002</v>
          </cell>
          <cell r="H258">
            <v>0.92117785135747687</v>
          </cell>
          <cell r="I258">
            <v>98998732.060000002</v>
          </cell>
          <cell r="J258">
            <v>91195439.286145359</v>
          </cell>
          <cell r="K258">
            <v>132928</v>
          </cell>
          <cell r="L258">
            <v>101009681.46409573</v>
          </cell>
          <cell r="M258">
            <v>759.88265424963686</v>
          </cell>
          <cell r="N258">
            <v>690.56996926959641</v>
          </cell>
          <cell r="O258">
            <v>4872.1999000000005</v>
          </cell>
          <cell r="P258">
            <v>69246744.555904254</v>
          </cell>
          <cell r="Q258">
            <v>14212.623861328893</v>
          </cell>
          <cell r="R258">
            <v>13783.373240377297</v>
          </cell>
          <cell r="S258">
            <v>-6.6399792864053883E-2</v>
          </cell>
          <cell r="T258">
            <v>92425236.757412031</v>
          </cell>
          <cell r="U258">
            <v>85140081.007398903</v>
          </cell>
        </row>
        <row r="259">
          <cell r="C259">
            <v>11438</v>
          </cell>
          <cell r="D259" t="str">
            <v>รือเสาะ,รพช.</v>
          </cell>
          <cell r="E259" t="str">
            <v>รพช.60BedsPOP60000-80000</v>
          </cell>
          <cell r="F259">
            <v>96050484.730000004</v>
          </cell>
          <cell r="G259">
            <v>87887716.560000002</v>
          </cell>
          <cell r="H259">
            <v>0.91501585657848872</v>
          </cell>
          <cell r="I259">
            <v>85819741.029999986</v>
          </cell>
          <cell r="J259">
            <v>78526423.849909514</v>
          </cell>
          <cell r="K259">
            <v>115314</v>
          </cell>
          <cell r="L259">
            <v>91947679.803376362</v>
          </cell>
          <cell r="M259">
            <v>797.36788077229448</v>
          </cell>
          <cell r="N259">
            <v>593.80677855876331</v>
          </cell>
          <cell r="O259">
            <v>4279.9975999999997</v>
          </cell>
          <cell r="P259">
            <v>53801000.976623639</v>
          </cell>
          <cell r="Q259">
            <v>12570.334379772466</v>
          </cell>
          <cell r="R259">
            <v>13228.8478475954</v>
          </cell>
          <cell r="S259">
            <v>-0.14171660949699405</v>
          </cell>
          <cell r="T259">
            <v>73657658.303318322</v>
          </cell>
          <cell r="U259">
            <v>67397925.30597645</v>
          </cell>
        </row>
        <row r="260">
          <cell r="C260">
            <v>11439</v>
          </cell>
          <cell r="D260" t="str">
            <v>ศรีสาคร,รพช.</v>
          </cell>
          <cell r="E260" t="str">
            <v>รพช.30BedsPOP20000-40000</v>
          </cell>
          <cell r="F260">
            <v>62806031.079999998</v>
          </cell>
          <cell r="G260">
            <v>59557589.979999997</v>
          </cell>
          <cell r="H260">
            <v>0.94827819806250357</v>
          </cell>
          <cell r="I260">
            <v>50318786.859999999</v>
          </cell>
          <cell r="J260">
            <v>47716208.532291979</v>
          </cell>
          <cell r="K260">
            <v>74979</v>
          </cell>
          <cell r="L260">
            <v>56432404.06263797</v>
          </cell>
          <cell r="M260">
            <v>752.64279415086855</v>
          </cell>
          <cell r="N260">
            <v>639.72346893498218</v>
          </cell>
          <cell r="O260">
            <v>2136.1200000000003</v>
          </cell>
          <cell r="P260">
            <v>32022727.127362017</v>
          </cell>
          <cell r="Q260">
            <v>14991.071254125241</v>
          </cell>
          <cell r="R260">
            <v>14702.838036570827</v>
          </cell>
          <cell r="S260">
            <v>-0.10267667577741431</v>
          </cell>
          <cell r="T260">
            <v>45152221.096062966</v>
          </cell>
          <cell r="U260">
            <v>42816866.859494351</v>
          </cell>
        </row>
        <row r="261">
          <cell r="C261">
            <v>11440</v>
          </cell>
          <cell r="D261" t="str">
            <v>แว้ง,รพช.</v>
          </cell>
          <cell r="E261" t="str">
            <v>รพช.30BedsPOP40000-60000</v>
          </cell>
          <cell r="F261">
            <v>45929967.589999996</v>
          </cell>
          <cell r="G261">
            <v>41088786.329999998</v>
          </cell>
          <cell r="H261">
            <v>0.89459645817268041</v>
          </cell>
          <cell r="I261">
            <v>55363310.860000007</v>
          </cell>
          <cell r="J261">
            <v>49527821.808069102</v>
          </cell>
          <cell r="K261">
            <v>83433</v>
          </cell>
          <cell r="L261">
            <v>65772523.773242831</v>
          </cell>
          <cell r="M261">
            <v>788.32744565391192</v>
          </cell>
          <cell r="N261">
            <v>635.54962394588699</v>
          </cell>
          <cell r="O261">
            <v>2234.0870000000004</v>
          </cell>
          <cell r="P261">
            <v>43128968.976757161</v>
          </cell>
          <cell r="Q261">
            <v>19304.963941313454</v>
          </cell>
          <cell r="R261">
            <v>14762.0315380762</v>
          </cell>
          <cell r="S261">
            <v>-0.21024521927424875</v>
          </cell>
          <cell r="T261">
            <v>43723439.428490907</v>
          </cell>
          <cell r="U261">
            <v>39114834.051855691</v>
          </cell>
        </row>
        <row r="262">
          <cell r="C262">
            <v>11441</v>
          </cell>
          <cell r="D262" t="str">
            <v>สุคิริน,รพช.</v>
          </cell>
          <cell r="E262" t="str">
            <v>รพช.30BedsPOP20000-40000</v>
          </cell>
          <cell r="F262">
            <v>56730136.790000014</v>
          </cell>
          <cell r="G262">
            <v>51870626.920000009</v>
          </cell>
          <cell r="H262">
            <v>0.9143398880212712</v>
          </cell>
          <cell r="I262">
            <v>36520140.019999988</v>
          </cell>
          <cell r="J262">
            <v>33391820.736407936</v>
          </cell>
          <cell r="K262">
            <v>48644</v>
          </cell>
          <cell r="L262">
            <v>54705065.390953906</v>
          </cell>
          <cell r="M262">
            <v>1124.6004726369933</v>
          </cell>
          <cell r="N262">
            <v>639.72346893498218</v>
          </cell>
          <cell r="O262">
            <v>1631.9</v>
          </cell>
          <cell r="P262">
            <v>18286259.719046101</v>
          </cell>
          <cell r="Q262">
            <v>11205.502615997366</v>
          </cell>
          <cell r="R262">
            <v>14702.838036570827</v>
          </cell>
          <cell r="S262">
            <v>-0.24494767382702756</v>
          </cell>
          <cell r="T262">
            <v>27574616.674263656</v>
          </cell>
          <cell r="U262">
            <v>25212571.922175709</v>
          </cell>
        </row>
        <row r="263">
          <cell r="C263">
            <v>11442</v>
          </cell>
          <cell r="D263" t="str">
            <v>สุไหงปาดี,รพช.</v>
          </cell>
          <cell r="E263" t="str">
            <v>รพช.30BedsPOP40000-60000</v>
          </cell>
          <cell r="F263">
            <v>60439559.299999997</v>
          </cell>
          <cell r="G263">
            <v>54253162.759999998</v>
          </cell>
          <cell r="H263">
            <v>0.89764325531738287</v>
          </cell>
          <cell r="I263">
            <v>65028477.329999991</v>
          </cell>
          <cell r="J263">
            <v>58372374.078833826</v>
          </cell>
          <cell r="K263">
            <v>91713</v>
          </cell>
          <cell r="L263">
            <v>82522792.238056242</v>
          </cell>
          <cell r="M263">
            <v>899.79383771173377</v>
          </cell>
          <cell r="N263">
            <v>635.54962394588699</v>
          </cell>
          <cell r="O263">
            <v>1847.8562000000002</v>
          </cell>
          <cell r="P263">
            <v>32222712.401943751</v>
          </cell>
          <cell r="Q263">
            <v>17437.889594408778</v>
          </cell>
          <cell r="R263">
            <v>14762.0315380762</v>
          </cell>
          <cell r="S263">
            <v>-0.25429519499145076</v>
          </cell>
          <cell r="T263">
            <v>48492048.007370509</v>
          </cell>
          <cell r="U263">
            <v>43528559.830342874</v>
          </cell>
        </row>
        <row r="264">
          <cell r="C264">
            <v>13818</v>
          </cell>
          <cell r="D264" t="str">
            <v>จะแนะ,รพช.</v>
          </cell>
          <cell r="E264" t="str">
            <v>รพช.10BedsPOP&gt;25000</v>
          </cell>
          <cell r="F264">
            <v>57884206.789999999</v>
          </cell>
          <cell r="G264">
            <v>54715296.740000002</v>
          </cell>
          <cell r="H264">
            <v>0.94525432366212447</v>
          </cell>
          <cell r="I264">
            <v>48003292.18</v>
          </cell>
          <cell r="J264">
            <v>45375319.483161248</v>
          </cell>
          <cell r="K264">
            <v>64790</v>
          </cell>
          <cell r="L264">
            <v>50058605.815394953</v>
          </cell>
          <cell r="M264">
            <v>772.62858180884325</v>
          </cell>
          <cell r="N264">
            <v>732.79416308260988</v>
          </cell>
          <cell r="O264">
            <v>2418.5352000000003</v>
          </cell>
          <cell r="P264">
            <v>31822326.714605041</v>
          </cell>
          <cell r="Q264">
            <v>13157.685988860132</v>
          </cell>
          <cell r="R264">
            <v>13707.426108488482</v>
          </cell>
          <cell r="S264">
            <v>-1.528202135021893E-2</v>
          </cell>
          <cell r="T264">
            <v>47269704.844024442</v>
          </cell>
          <cell r="U264">
            <v>44681892.882046573</v>
          </cell>
        </row>
        <row r="265">
          <cell r="C265">
            <v>15010</v>
          </cell>
          <cell r="D265" t="str">
            <v>เจาะไอร้อง,รพช.</v>
          </cell>
          <cell r="E265" t="str">
            <v>รพช.30BedsPOP20000-40000</v>
          </cell>
          <cell r="F265">
            <v>51193616.259999998</v>
          </cell>
          <cell r="G265">
            <v>48918719.450000003</v>
          </cell>
          <cell r="H265">
            <v>0.95556288115208854</v>
          </cell>
          <cell r="I265">
            <v>54027559.659999989</v>
          </cell>
          <cell r="J265">
            <v>51626730.570325941</v>
          </cell>
          <cell r="K265">
            <v>50358</v>
          </cell>
          <cell r="L265">
            <v>57137393.704252645</v>
          </cell>
          <cell r="M265">
            <v>1134.6239664850202</v>
          </cell>
          <cell r="N265">
            <v>639.72346893498218</v>
          </cell>
          <cell r="O265">
            <v>1473.2899999999997</v>
          </cell>
          <cell r="P265">
            <v>20387339.775747363</v>
          </cell>
          <cell r="Q265">
            <v>13837.967932822028</v>
          </cell>
          <cell r="R265">
            <v>14702.838036570827</v>
          </cell>
          <cell r="S265">
            <v>-0.30503806616211715</v>
          </cell>
          <cell r="T265">
            <v>37547097.341855183</v>
          </cell>
          <cell r="U265">
            <v>35878612.514881067</v>
          </cell>
        </row>
        <row r="266">
          <cell r="C266">
            <v>23771</v>
          </cell>
          <cell r="D266" t="str">
            <v>ยี่งอเฉลิมพระเกียรติ80พรรษา</v>
          </cell>
          <cell r="E266" t="str">
            <v>รพช.30BedsPOP20000-40000</v>
          </cell>
          <cell r="F266">
            <v>53668074.140000001</v>
          </cell>
          <cell r="G266">
            <v>47527239.769999996</v>
          </cell>
          <cell r="H266">
            <v>0.88557751571295706</v>
          </cell>
          <cell r="I266">
            <v>50393849.730000012</v>
          </cell>
          <cell r="J266">
            <v>44627660.25110548</v>
          </cell>
          <cell r="K266">
            <v>71981</v>
          </cell>
          <cell r="L266">
            <v>83061558.09208867</v>
          </cell>
          <cell r="M266">
            <v>1153.9372625010583</v>
          </cell>
          <cell r="N266">
            <v>639.72346893498218</v>
          </cell>
          <cell r="O266">
            <v>1484.3525</v>
          </cell>
          <cell r="P266">
            <v>28904898.527911332</v>
          </cell>
          <cell r="Q266">
            <v>19473.068915848042</v>
          </cell>
          <cell r="R266">
            <v>14702.838036570827</v>
          </cell>
          <cell r="S266">
            <v>-0.39381729615292393</v>
          </cell>
          <cell r="T266">
            <v>30547880.086594652</v>
          </cell>
          <cell r="U266">
            <v>27052515.757383805</v>
          </cell>
        </row>
        <row r="267">
          <cell r="C267">
            <v>10748</v>
          </cell>
          <cell r="D267" t="str">
            <v>ปัตตานี,รพท.</v>
          </cell>
          <cell r="E267" t="str">
            <v xml:space="preserve">รพท.400to500Beds </v>
          </cell>
          <cell r="F267">
            <v>596443958.79999995</v>
          </cell>
          <cell r="G267">
            <v>408515667.76999998</v>
          </cell>
          <cell r="H267">
            <v>0.68491877860897865</v>
          </cell>
          <cell r="I267">
            <v>417317519.59000003</v>
          </cell>
          <cell r="J267">
            <v>285828605.80971134</v>
          </cell>
          <cell r="K267">
            <v>365130</v>
          </cell>
          <cell r="L267">
            <v>254905444.18222278</v>
          </cell>
          <cell r="M267">
            <v>698.12243360507978</v>
          </cell>
          <cell r="N267">
            <v>791.31560871627369</v>
          </cell>
          <cell r="O267">
            <v>31311.800000000003</v>
          </cell>
          <cell r="P267">
            <v>535483806.60777724</v>
          </cell>
          <cell r="Q267">
            <v>17101.661565536866</v>
          </cell>
          <cell r="R267">
            <v>13413.586622617246</v>
          </cell>
          <cell r="S267">
            <v>-0.10305383187834059</v>
          </cell>
          <cell r="T267">
            <v>374311350.08628607</v>
          </cell>
          <cell r="U267">
            <v>256372872.72057688</v>
          </cell>
        </row>
        <row r="268">
          <cell r="C268">
            <v>11423</v>
          </cell>
          <cell r="D268" t="str">
            <v>โคกโพธิ์,รพช.</v>
          </cell>
          <cell r="E268" t="str">
            <v>รพช.60BedsPOP60000-80000</v>
          </cell>
          <cell r="F268">
            <v>103770332.23</v>
          </cell>
          <cell r="G268">
            <v>80798514.280000001</v>
          </cell>
          <cell r="H268">
            <v>0.77862827017760239</v>
          </cell>
          <cell r="I268">
            <v>86532747.62000002</v>
          </cell>
          <cell r="J268">
            <v>67376843.593075648</v>
          </cell>
          <cell r="K268">
            <v>128994</v>
          </cell>
          <cell r="L268">
            <v>96080167.373127714</v>
          </cell>
          <cell r="M268">
            <v>744.84214283709093</v>
          </cell>
          <cell r="N268">
            <v>593.80677855876331</v>
          </cell>
          <cell r="O268">
            <v>3362.6936999999998</v>
          </cell>
          <cell r="P268">
            <v>68934211.616872326</v>
          </cell>
          <cell r="Q268">
            <v>20499.699873607973</v>
          </cell>
          <cell r="R268">
            <v>13228.8478475954</v>
          </cell>
          <cell r="S268">
            <v>-0.26623318737505675</v>
          </cell>
          <cell r="T268">
            <v>63494858.408806056</v>
          </cell>
          <cell r="U268">
            <v>49438891.768020451</v>
          </cell>
        </row>
        <row r="269">
          <cell r="C269">
            <v>11424</v>
          </cell>
          <cell r="D269" t="str">
            <v>หนองจิก,รพช.</v>
          </cell>
          <cell r="E269" t="str">
            <v>รพช.30BedsPOP40000-60000</v>
          </cell>
          <cell r="F269">
            <v>70718995.189999998</v>
          </cell>
          <cell r="G269">
            <v>60569492.540000007</v>
          </cell>
          <cell r="H269">
            <v>0.85648123785227115</v>
          </cell>
          <cell r="I269">
            <v>67003462.459999993</v>
          </cell>
          <cell r="J269">
            <v>57387208.468128972</v>
          </cell>
          <cell r="K269">
            <v>90250</v>
          </cell>
          <cell r="L269">
            <v>70620469.208835885</v>
          </cell>
          <cell r="M269">
            <v>782.49827378211512</v>
          </cell>
          <cell r="N269">
            <v>635.54962394588699</v>
          </cell>
          <cell r="O269">
            <v>2306.4797000000003</v>
          </cell>
          <cell r="P269">
            <v>46063258.611164123</v>
          </cell>
          <cell r="Q269">
            <v>19971.239552277057</v>
          </cell>
          <cell r="R269">
            <v>14762.0315380762</v>
          </cell>
          <cell r="S269">
            <v>-0.2166287335672403</v>
          </cell>
          <cell r="T269">
            <v>52488587.242670067</v>
          </cell>
          <cell r="U269">
            <v>44955490.174718983</v>
          </cell>
        </row>
        <row r="270">
          <cell r="C270">
            <v>11425</v>
          </cell>
          <cell r="D270" t="str">
            <v>ปะนาเระ,รพช.</v>
          </cell>
          <cell r="E270" t="str">
            <v>รพช.30BedsPOP40000-60000</v>
          </cell>
          <cell r="F270">
            <v>58734129.389999986</v>
          </cell>
          <cell r="G270">
            <v>50577113.789999992</v>
          </cell>
          <cell r="H270">
            <v>0.86111966441459165</v>
          </cell>
          <cell r="I270">
            <v>60318869.580000013</v>
          </cell>
          <cell r="J270">
            <v>51941764.730597131</v>
          </cell>
          <cell r="K270">
            <v>78484</v>
          </cell>
          <cell r="L270">
            <v>62206954.912699781</v>
          </cell>
          <cell r="M270">
            <v>792.60683594999978</v>
          </cell>
          <cell r="N270">
            <v>635.54962394588699</v>
          </cell>
          <cell r="O270">
            <v>1160.4528</v>
          </cell>
          <cell r="P270">
            <v>38778541.61730022</v>
          </cell>
          <cell r="Q270">
            <v>33416.733207330981</v>
          </cell>
          <cell r="R270">
            <v>14762.0315380762</v>
          </cell>
          <cell r="S270">
            <v>-0.33642830089060688</v>
          </cell>
          <cell r="T270">
            <v>40025894.775558501</v>
          </cell>
          <cell r="U270">
            <v>34467085.077022694</v>
          </cell>
        </row>
        <row r="271">
          <cell r="C271">
            <v>11426</v>
          </cell>
          <cell r="D271" t="str">
            <v>มายอ,รพช.</v>
          </cell>
          <cell r="E271" t="str">
            <v>รพช.30BedsPOP20000-40000</v>
          </cell>
          <cell r="F271">
            <v>67663842.620000005</v>
          </cell>
          <cell r="G271">
            <v>62844402.050000004</v>
          </cell>
          <cell r="H271">
            <v>0.92877376774083065</v>
          </cell>
          <cell r="I271">
            <v>61376222.120000012</v>
          </cell>
          <cell r="J271">
            <v>57004625.068090521</v>
          </cell>
          <cell r="K271">
            <v>77989</v>
          </cell>
          <cell r="L271">
            <v>68598458.330972344</v>
          </cell>
          <cell r="M271">
            <v>879.59145944905492</v>
          </cell>
          <cell r="N271">
            <v>639.72346893498218</v>
          </cell>
          <cell r="O271">
            <v>1988.7159999999999</v>
          </cell>
          <cell r="P271">
            <v>39976845.519027673</v>
          </cell>
          <cell r="Q271">
            <v>20101.837325705466</v>
          </cell>
          <cell r="R271">
            <v>14702.838036570827</v>
          </cell>
          <cell r="S271">
            <v>-0.27118635581412381</v>
          </cell>
          <cell r="T271">
            <v>44731828.109638989</v>
          </cell>
          <cell r="U271">
            <v>41545748.531324603</v>
          </cell>
        </row>
        <row r="272">
          <cell r="C272">
            <v>11427</v>
          </cell>
          <cell r="D272" t="str">
            <v>ทุ่งยางแดง,รพช.</v>
          </cell>
          <cell r="E272" t="str">
            <v>รพช.30BedsPOP&lt;20000</v>
          </cell>
          <cell r="F272">
            <v>43409522.969999999</v>
          </cell>
          <cell r="G272">
            <v>40700493.480000004</v>
          </cell>
          <cell r="H272">
            <v>0.93759365907171599</v>
          </cell>
          <cell r="I272">
            <v>47244633.379999995</v>
          </cell>
          <cell r="J272">
            <v>44296268.682255931</v>
          </cell>
          <cell r="K272">
            <v>63793</v>
          </cell>
          <cell r="L272">
            <v>64079940.981094353</v>
          </cell>
          <cell r="M272">
            <v>1004.498001051751</v>
          </cell>
          <cell r="N272">
            <v>742.70450475732036</v>
          </cell>
          <cell r="O272">
            <v>1522.9631999999999</v>
          </cell>
          <cell r="P272">
            <v>15927282.708905624</v>
          </cell>
          <cell r="Q272">
            <v>10458.087699627689</v>
          </cell>
          <cell r="R272">
            <v>17873.280286501853</v>
          </cell>
          <cell r="S272">
            <v>-6.7587985546664439E-2</v>
          </cell>
          <cell r="T272">
            <v>44051463.781955093</v>
          </cell>
          <cell r="U272">
            <v>41302373.11478845</v>
          </cell>
        </row>
        <row r="273">
          <cell r="C273">
            <v>11428</v>
          </cell>
          <cell r="D273" t="str">
            <v>ไม้แก่น,รพช.</v>
          </cell>
          <cell r="E273" t="str">
            <v>รพช.30BedsPOP&gt;80000</v>
          </cell>
          <cell r="F273">
            <v>37407080.649999999</v>
          </cell>
          <cell r="G273">
            <v>34020424.979999997</v>
          </cell>
          <cell r="H273">
            <v>0.90946484967144847</v>
          </cell>
          <cell r="I273">
            <v>38009507.679999985</v>
          </cell>
          <cell r="J273">
            <v>34568311.188276954</v>
          </cell>
          <cell r="K273">
            <v>39085</v>
          </cell>
          <cell r="L273">
            <v>51682726.926596694</v>
          </cell>
          <cell r="M273">
            <v>1322.3161552154713</v>
          </cell>
          <cell r="N273">
            <v>684.09089251422824</v>
          </cell>
          <cell r="O273">
            <v>727.1844000000001</v>
          </cell>
          <cell r="P273">
            <v>16924112.873403303</v>
          </cell>
          <cell r="Q273">
            <v>23273.481765289933</v>
          </cell>
          <cell r="R273">
            <v>16318.793888850701</v>
          </cell>
          <cell r="S273">
            <v>-0.43730880201967592</v>
          </cell>
          <cell r="T273">
            <v>21387615.41110152</v>
          </cell>
          <cell r="U273">
            <v>19451284.434688199</v>
          </cell>
        </row>
        <row r="274">
          <cell r="C274">
            <v>11429</v>
          </cell>
          <cell r="D274" t="str">
            <v>ยะหริ่ง,รพช.</v>
          </cell>
          <cell r="E274" t="str">
            <v>รพช.60BedsPOP80000-100000</v>
          </cell>
          <cell r="F274">
            <v>80630911.010000005</v>
          </cell>
          <cell r="G274">
            <v>71275231.849999994</v>
          </cell>
          <cell r="H274">
            <v>0.88396907534829039</v>
          </cell>
          <cell r="I274">
            <v>82466434.979999974</v>
          </cell>
          <cell r="J274">
            <v>72897778.276540488</v>
          </cell>
          <cell r="K274">
            <v>94421</v>
          </cell>
          <cell r="L274">
            <v>98900403.799591705</v>
          </cell>
          <cell r="M274">
            <v>1047.4407578779267</v>
          </cell>
          <cell r="N274">
            <v>690.56996926959641</v>
          </cell>
          <cell r="O274">
            <v>2074.5737999999997</v>
          </cell>
          <cell r="P274">
            <v>44893017.520408317</v>
          </cell>
          <cell r="Q274">
            <v>21639.633895120205</v>
          </cell>
          <cell r="R274">
            <v>13783.373240377297</v>
          </cell>
          <cell r="S274">
            <v>-0.34768272979769449</v>
          </cell>
          <cell r="T274">
            <v>53794279.749469496</v>
          </cell>
          <cell r="U274">
            <v>47552479.729165815</v>
          </cell>
        </row>
        <row r="275">
          <cell r="C275">
            <v>11430</v>
          </cell>
          <cell r="D275" t="str">
            <v>ยะรัง,รพช.</v>
          </cell>
          <cell r="E275" t="str">
            <v>รพช.30BedsPOP&lt;20000</v>
          </cell>
          <cell r="F275">
            <v>97661252.909999996</v>
          </cell>
          <cell r="G275">
            <v>89287699.74000001</v>
          </cell>
          <cell r="H275">
            <v>0.91425920802268779</v>
          </cell>
          <cell r="I275">
            <v>89117571.200000018</v>
          </cell>
          <cell r="J275">
            <v>81476560.066217512</v>
          </cell>
          <cell r="K275">
            <v>91568</v>
          </cell>
          <cell r="L275">
            <v>88674259.960196733</v>
          </cell>
          <cell r="M275">
            <v>968.39791149961491</v>
          </cell>
          <cell r="N275">
            <v>742.70450475732036</v>
          </cell>
          <cell r="O275">
            <v>2957.0218000000004</v>
          </cell>
          <cell r="P275">
            <v>56383742.449803285</v>
          </cell>
          <cell r="Q275">
            <v>19067.746625947526</v>
          </cell>
          <cell r="R275">
            <v>17873.280286501853</v>
          </cell>
          <cell r="S275">
            <v>-0.16681848965002216</v>
          </cell>
          <cell r="T275">
            <v>74251112.571137697</v>
          </cell>
          <cell r="U275">
            <v>67884763.374091789</v>
          </cell>
        </row>
        <row r="276">
          <cell r="C276">
            <v>11431</v>
          </cell>
          <cell r="D276" t="str">
            <v>แม่ลาน,รพช.</v>
          </cell>
          <cell r="E276" t="str">
            <v>รพช.30BedsPOP60000-80000</v>
          </cell>
          <cell r="F276">
            <v>32542157.899999999</v>
          </cell>
          <cell r="G276">
            <v>28274045.439999998</v>
          </cell>
          <cell r="H276">
            <v>0.86884359441940995</v>
          </cell>
          <cell r="I276">
            <v>35436439.430000007</v>
          </cell>
          <cell r="J276">
            <v>30788723.407786913</v>
          </cell>
          <cell r="K276">
            <v>43955</v>
          </cell>
          <cell r="L276">
            <v>50594312.725833714</v>
          </cell>
          <cell r="M276">
            <v>1151.0479519015746</v>
          </cell>
          <cell r="N276">
            <v>692.58527443236471</v>
          </cell>
          <cell r="O276">
            <v>838.33590000000004</v>
          </cell>
          <cell r="P276">
            <v>19084601.004166298</v>
          </cell>
          <cell r="Q276">
            <v>22764.861917718539</v>
          </cell>
          <cell r="R276">
            <v>14363.686703651305</v>
          </cell>
          <cell r="S276">
            <v>-0.39028641975790851</v>
          </cell>
          <cell r="T276">
            <v>21606078.355897322</v>
          </cell>
          <cell r="U276">
            <v>18772302.780045245</v>
          </cell>
        </row>
        <row r="277">
          <cell r="C277">
            <v>11460</v>
          </cell>
          <cell r="D277" t="str">
            <v>สายบุรี,รพร.</v>
          </cell>
          <cell r="E277" t="str">
            <v>รพช.60BedsPOP60000-80000</v>
          </cell>
          <cell r="F277">
            <v>100312408.78</v>
          </cell>
          <cell r="G277">
            <v>86426811.439999998</v>
          </cell>
          <cell r="H277">
            <v>0.86157647384928038</v>
          </cell>
          <cell r="I277">
            <v>79322415.329999998</v>
          </cell>
          <cell r="J277">
            <v>68342326.897229508</v>
          </cell>
          <cell r="K277">
            <v>116666</v>
          </cell>
          <cell r="L277">
            <v>90840725.160876989</v>
          </cell>
          <cell r="M277">
            <v>778.63923646029684</v>
          </cell>
          <cell r="N277">
            <v>593.80677855876331</v>
          </cell>
          <cell r="O277">
            <v>3387.3827000000001</v>
          </cell>
          <cell r="P277">
            <v>57182937.739123002</v>
          </cell>
          <cell r="Q277">
            <v>16881.156575288347</v>
          </cell>
          <cell r="R277">
            <v>13228.8478475954</v>
          </cell>
          <cell r="S277">
            <v>-0.22925679764938725</v>
          </cell>
          <cell r="T277">
            <v>61137212.409629539</v>
          </cell>
          <cell r="U277">
            <v>52674383.888863087</v>
          </cell>
        </row>
        <row r="278">
          <cell r="C278">
            <v>11464</v>
          </cell>
          <cell r="D278" t="str">
            <v>กะพ้อ,รพช.</v>
          </cell>
          <cell r="E278" t="str">
            <v>รพช.30BedsPOP&lt;20000</v>
          </cell>
          <cell r="F278">
            <v>49521707.219999984</v>
          </cell>
          <cell r="G278">
            <v>46061637.499999993</v>
          </cell>
          <cell r="H278">
            <v>0.93013024158014901</v>
          </cell>
          <cell r="I278">
            <v>38857872.149999999</v>
          </cell>
          <cell r="J278">
            <v>36142882.010170043</v>
          </cell>
          <cell r="K278">
            <v>44087</v>
          </cell>
          <cell r="L278">
            <v>47391880.946176201</v>
          </cell>
          <cell r="M278">
            <v>1074.9627088750924</v>
          </cell>
          <cell r="N278">
            <v>742.70450475732036</v>
          </cell>
          <cell r="O278">
            <v>1231.529</v>
          </cell>
          <cell r="P278">
            <v>21672108.253823802</v>
          </cell>
          <cell r="Q278">
            <v>17597.724660827153</v>
          </cell>
          <cell r="R278">
            <v>17873.280286501853</v>
          </cell>
          <cell r="S278">
            <v>-0.20718340869902535</v>
          </cell>
          <cell r="T278">
            <v>30807165.743172072</v>
          </cell>
          <cell r="U278">
            <v>28654676.515096329</v>
          </cell>
        </row>
        <row r="279">
          <cell r="C279">
            <v>10747</v>
          </cell>
          <cell r="D279" t="str">
            <v>พัทลุง,รพท.</v>
          </cell>
          <cell r="E279" t="str">
            <v xml:space="preserve">รพท.400to500Beds </v>
          </cell>
          <cell r="F279">
            <v>769603109.93999994</v>
          </cell>
          <cell r="G279">
            <v>425220566.72000003</v>
          </cell>
          <cell r="H279">
            <v>0.55251929368262453</v>
          </cell>
          <cell r="I279">
            <v>580987818.43000019</v>
          </cell>
          <cell r="J279">
            <v>321006979.07715261</v>
          </cell>
          <cell r="K279">
            <v>380522</v>
          </cell>
          <cell r="L279">
            <v>308801553.43302566</v>
          </cell>
          <cell r="M279">
            <v>811.52089349111395</v>
          </cell>
          <cell r="N279">
            <v>791.31560871627369</v>
          </cell>
          <cell r="O279">
            <v>40053.433700000001</v>
          </cell>
          <cell r="P279">
            <v>509102801.71697444</v>
          </cell>
          <cell r="Q279">
            <v>12710.590695672976</v>
          </cell>
          <cell r="R279">
            <v>13413.586622617246</v>
          </cell>
          <cell r="S279">
            <v>2.5025964526606135E-2</v>
          </cell>
          <cell r="T279">
            <v>580987818.43000019</v>
          </cell>
          <cell r="U279">
            <v>321006979.07715261</v>
          </cell>
        </row>
        <row r="280">
          <cell r="C280">
            <v>11414</v>
          </cell>
          <cell r="D280" t="str">
            <v>กงหรา,รพช.</v>
          </cell>
          <cell r="E280" t="str">
            <v>รพช.30BedsPOP20000-40000</v>
          </cell>
          <cell r="F280">
            <v>29816488.980000004</v>
          </cell>
          <cell r="G280">
            <v>23642286.990000002</v>
          </cell>
          <cell r="H280">
            <v>0.79292659192229276</v>
          </cell>
          <cell r="I280">
            <v>37055554.439999998</v>
          </cell>
          <cell r="J280">
            <v>29382334.49390018</v>
          </cell>
          <cell r="K280">
            <v>61244</v>
          </cell>
          <cell r="L280">
            <v>46855413.841335736</v>
          </cell>
          <cell r="M280">
            <v>765.06129320971422</v>
          </cell>
          <cell r="N280">
            <v>639.72346893498218</v>
          </cell>
          <cell r="O280">
            <v>1202.3700000000001</v>
          </cell>
          <cell r="P280">
            <v>16066412.878664268</v>
          </cell>
          <cell r="Q280">
            <v>13362.286882294358</v>
          </cell>
          <cell r="R280">
            <v>14702.838036570827</v>
          </cell>
          <cell r="S280">
            <v>-9.6379134787367871E-2</v>
          </cell>
          <cell r="T280">
            <v>33484172.164006587</v>
          </cell>
          <cell r="U280">
            <v>26550490.517345045</v>
          </cell>
        </row>
        <row r="281">
          <cell r="C281">
            <v>11415</v>
          </cell>
          <cell r="D281" t="str">
            <v>เขาชัยสน,รพช.</v>
          </cell>
          <cell r="E281" t="str">
            <v>รพช.30BedsPOP20000-40000</v>
          </cell>
          <cell r="F281">
            <v>39971720.589999996</v>
          </cell>
          <cell r="G281">
            <v>31287981.91</v>
          </cell>
          <cell r="H281">
            <v>0.78275294253476624</v>
          </cell>
          <cell r="I281">
            <v>35206482.879999995</v>
          </cell>
          <cell r="J281">
            <v>27557978.070619866</v>
          </cell>
          <cell r="K281">
            <v>52699</v>
          </cell>
          <cell r="L281">
            <v>47449410.406462863</v>
          </cell>
          <cell r="M281">
            <v>900.38540402024444</v>
          </cell>
          <cell r="N281">
            <v>639.72346893498218</v>
          </cell>
          <cell r="O281">
            <v>1186.21</v>
          </cell>
          <cell r="P281">
            <v>20352193.383537143</v>
          </cell>
          <cell r="Q281">
            <v>17157.327440788009</v>
          </cell>
          <cell r="R281">
            <v>14702.838036570827</v>
          </cell>
          <cell r="S281">
            <v>-0.24554232145892274</v>
          </cell>
          <cell r="T281">
            <v>26561801.343240976</v>
          </cell>
          <cell r="U281">
            <v>20791328.16044578</v>
          </cell>
        </row>
        <row r="282">
          <cell r="C282">
            <v>11416</v>
          </cell>
          <cell r="D282" t="str">
            <v>ตะโหมด,รพช.</v>
          </cell>
          <cell r="E282" t="str">
            <v>รพช.30BedsPOP20000-40000</v>
          </cell>
          <cell r="F282">
            <v>45397928.570000008</v>
          </cell>
          <cell r="G282">
            <v>34166481.800000004</v>
          </cell>
          <cell r="H282">
            <v>0.75260001670159904</v>
          </cell>
          <cell r="I282">
            <v>37571429.50999999</v>
          </cell>
          <cell r="J282">
            <v>28276258.476728942</v>
          </cell>
          <cell r="K282">
            <v>79620</v>
          </cell>
          <cell r="L282">
            <v>46323461.436625853</v>
          </cell>
          <cell r="M282">
            <v>581.80685049768715</v>
          </cell>
          <cell r="N282">
            <v>639.72346893498218</v>
          </cell>
          <cell r="O282">
            <v>1346.4208000000001</v>
          </cell>
          <cell r="P282">
            <v>22955529.26337415</v>
          </cell>
          <cell r="Q282">
            <v>17049.297859461283</v>
          </cell>
          <cell r="R282">
            <v>14702.838036570827</v>
          </cell>
          <cell r="S282">
            <v>2.0958718269453773E-2</v>
          </cell>
          <cell r="T282">
            <v>37571429.50999999</v>
          </cell>
          <cell r="U282">
            <v>28276258.476728942</v>
          </cell>
        </row>
        <row r="283">
          <cell r="C283">
            <v>11417</v>
          </cell>
          <cell r="D283" t="str">
            <v>ควนขนุน,รพช.</v>
          </cell>
          <cell r="E283" t="str">
            <v>รพช.60BedsPOP60000-80000</v>
          </cell>
          <cell r="F283">
            <v>130869468.19999997</v>
          </cell>
          <cell r="G283">
            <v>95652013.989999995</v>
          </cell>
          <cell r="H283">
            <v>0.7308963297980301</v>
          </cell>
          <cell r="I283">
            <v>91829494.800000012</v>
          </cell>
          <cell r="J283">
            <v>67117840.716527298</v>
          </cell>
          <cell r="K283">
            <v>179601</v>
          </cell>
          <cell r="L283">
            <v>116563150.51020294</v>
          </cell>
          <cell r="M283">
            <v>649.01170099388617</v>
          </cell>
          <cell r="N283">
            <v>593.80677855876331</v>
          </cell>
          <cell r="O283">
            <v>3099.1352999999995</v>
          </cell>
          <cell r="P283">
            <v>43648431.449797064</v>
          </cell>
          <cell r="Q283">
            <v>14084.067723599248</v>
          </cell>
          <cell r="R283">
            <v>13228.8478475954</v>
          </cell>
          <cell r="S283">
            <v>-7.8429419568385533E-2</v>
          </cell>
          <cell r="T283">
            <v>84627360.823577926</v>
          </cell>
          <cell r="U283">
            <v>61853827.426446706</v>
          </cell>
        </row>
        <row r="284">
          <cell r="C284">
            <v>11418</v>
          </cell>
          <cell r="D284" t="str">
            <v>ปากพะยูน,รพช.</v>
          </cell>
          <cell r="E284" t="str">
            <v>รพช.30BedsPOP40000-60000</v>
          </cell>
          <cell r="F284">
            <v>78437541.079999983</v>
          </cell>
          <cell r="G284">
            <v>58897134.509999998</v>
          </cell>
          <cell r="H284">
            <v>0.75087940926054342</v>
          </cell>
          <cell r="I284">
            <v>45427632.900000006</v>
          </cell>
          <cell r="J284">
            <v>34110674.156056829</v>
          </cell>
          <cell r="K284">
            <v>97196</v>
          </cell>
          <cell r="L284">
            <v>59813602.481745578</v>
          </cell>
          <cell r="M284">
            <v>615.39160543382013</v>
          </cell>
          <cell r="N284">
            <v>635.54962394588699</v>
          </cell>
          <cell r="O284">
            <v>1689.3240000000001</v>
          </cell>
          <cell r="P284">
            <v>19301454.25825442</v>
          </cell>
          <cell r="Q284">
            <v>11425.549070666384</v>
          </cell>
          <cell r="R284">
            <v>14762.0315380762</v>
          </cell>
          <cell r="S284">
            <v>9.600800388774991E-2</v>
          </cell>
          <cell r="T284">
            <v>45427632.900000006</v>
          </cell>
          <cell r="U284">
            <v>34110674.156056829</v>
          </cell>
        </row>
        <row r="285">
          <cell r="C285">
            <v>11419</v>
          </cell>
          <cell r="D285" t="str">
            <v>ศรีบรรพต,รพช.</v>
          </cell>
          <cell r="E285" t="str">
            <v>รพช.30BedsPOP&lt;20000</v>
          </cell>
          <cell r="F285">
            <v>27765529.120000001</v>
          </cell>
          <cell r="G285">
            <v>20402962.949999999</v>
          </cell>
          <cell r="H285">
            <v>0.73483069102772414</v>
          </cell>
          <cell r="I285">
            <v>26251003.749999996</v>
          </cell>
          <cell r="J285">
            <v>19290043.225783873</v>
          </cell>
          <cell r="K285">
            <v>42700</v>
          </cell>
          <cell r="L285">
            <v>39670893.947676532</v>
          </cell>
          <cell r="M285">
            <v>929.0607481891459</v>
          </cell>
          <cell r="N285">
            <v>742.70450475732036</v>
          </cell>
          <cell r="O285">
            <v>956.72479999999996</v>
          </cell>
          <cell r="P285">
            <v>13143510.98232347</v>
          </cell>
          <cell r="Q285">
            <v>13738.026841494513</v>
          </cell>
          <cell r="R285">
            <v>17873.280286501853</v>
          </cell>
          <cell r="S285">
            <v>-7.5757969340335338E-2</v>
          </cell>
          <cell r="T285">
            <v>24262281.01275447</v>
          </cell>
          <cell r="U285">
            <v>17828668.722511198</v>
          </cell>
        </row>
        <row r="286">
          <cell r="C286">
            <v>11420</v>
          </cell>
          <cell r="D286" t="str">
            <v>ป่าบอน,รพช.</v>
          </cell>
          <cell r="E286" t="str">
            <v>รพช.30BedsPOP40000-60000</v>
          </cell>
          <cell r="F286">
            <v>47492063.170000009</v>
          </cell>
          <cell r="G286">
            <v>39597067.680000007</v>
          </cell>
          <cell r="H286">
            <v>0.83376179169686726</v>
          </cell>
          <cell r="I286">
            <v>39196953.969999999</v>
          </cell>
          <cell r="J286">
            <v>32680922.571086831</v>
          </cell>
          <cell r="K286">
            <v>76434</v>
          </cell>
          <cell r="L286">
            <v>46333287.817636065</v>
          </cell>
          <cell r="M286">
            <v>606.18687779831055</v>
          </cell>
          <cell r="N286">
            <v>635.54962394588699</v>
          </cell>
          <cell r="O286">
            <v>1138.5362</v>
          </cell>
          <cell r="P286">
            <v>16328397.732363941</v>
          </cell>
          <cell r="Q286">
            <v>14341.570985941371</v>
          </cell>
          <cell r="R286">
            <v>14762.0315380762</v>
          </cell>
          <cell r="S286">
            <v>4.3455928043118999E-2</v>
          </cell>
          <cell r="T286">
            <v>39196953.969999999</v>
          </cell>
          <cell r="U286">
            <v>32680922.571086831</v>
          </cell>
        </row>
        <row r="287">
          <cell r="C287">
            <v>11421</v>
          </cell>
          <cell r="D287" t="str">
            <v>บางแก้ว,รพช.</v>
          </cell>
          <cell r="E287" t="str">
            <v>รพช.30BedsPOP20000-40000</v>
          </cell>
          <cell r="F287">
            <v>31466564.559999999</v>
          </cell>
          <cell r="G287">
            <v>23516096.779999997</v>
          </cell>
          <cell r="H287">
            <v>0.74733600915218557</v>
          </cell>
          <cell r="I287">
            <v>28781830.48</v>
          </cell>
          <cell r="J287">
            <v>21509698.327017933</v>
          </cell>
          <cell r="K287">
            <v>55383</v>
          </cell>
          <cell r="L287">
            <v>42198051.771291181</v>
          </cell>
          <cell r="M287">
            <v>761.93149109458102</v>
          </cell>
          <cell r="N287">
            <v>639.72346893498218</v>
          </cell>
          <cell r="O287">
            <v>886.38790000000006</v>
          </cell>
          <cell r="P287">
            <v>15747214.818708818</v>
          </cell>
          <cell r="Q287">
            <v>17765.602191443293</v>
          </cell>
          <cell r="R287">
            <v>14702.838036570827</v>
          </cell>
          <cell r="S287">
            <v>-0.16365519630440872</v>
          </cell>
          <cell r="T287">
            <v>24071534.362795386</v>
          </cell>
          <cell r="U287">
            <v>17989524.424861204</v>
          </cell>
        </row>
        <row r="288">
          <cell r="C288">
            <v>11422</v>
          </cell>
          <cell r="D288" t="str">
            <v>ป่าพะยอม,รพช.</v>
          </cell>
          <cell r="E288" t="str">
            <v>รพช.30BedsPOP20000-40000</v>
          </cell>
          <cell r="F288">
            <v>45078265.369999997</v>
          </cell>
          <cell r="G288">
            <v>34520862.239999995</v>
          </cell>
          <cell r="H288">
            <v>0.76579837215683877</v>
          </cell>
          <cell r="I288">
            <v>43010098.169999987</v>
          </cell>
          <cell r="J288">
            <v>32937063.16489182</v>
          </cell>
          <cell r="K288">
            <v>96110</v>
          </cell>
          <cell r="L288">
            <v>57073889.36098107</v>
          </cell>
          <cell r="M288">
            <v>593.83924004766482</v>
          </cell>
          <cell r="N288">
            <v>639.72346893498218</v>
          </cell>
          <cell r="O288">
            <v>1186.9853000000001</v>
          </cell>
          <cell r="P288">
            <v>19905959.989018925</v>
          </cell>
          <cell r="Q288">
            <v>16770.182401600865</v>
          </cell>
          <cell r="R288">
            <v>14702.838036570827</v>
          </cell>
          <cell r="S288">
            <v>2.5409582943430046E-2</v>
          </cell>
          <cell r="T288">
            <v>43010098.169999987</v>
          </cell>
          <cell r="U288">
            <v>32937063.16489182</v>
          </cell>
        </row>
        <row r="289">
          <cell r="C289">
            <v>24673</v>
          </cell>
          <cell r="D289" t="str">
            <v>ศรีนครินทร์(ปัญญานันทภิขุ),รพช.</v>
          </cell>
          <cell r="E289" t="str">
            <v>รพช.30BedsPOP20000-40000</v>
          </cell>
          <cell r="F289">
            <v>27307669.420000002</v>
          </cell>
          <cell r="G289">
            <v>23613286.420000002</v>
          </cell>
          <cell r="H289">
            <v>0.86471262182139019</v>
          </cell>
          <cell r="I289">
            <v>19581889.469999999</v>
          </cell>
          <cell r="J289">
            <v>16932706.983820371</v>
          </cell>
          <cell r="K289">
            <v>52060</v>
          </cell>
          <cell r="L289">
            <v>25989866.271497861</v>
          </cell>
          <cell r="M289">
            <v>499.22908704375453</v>
          </cell>
          <cell r="N289">
            <v>639.72346893498218</v>
          </cell>
          <cell r="O289">
            <v>795.47609999999986</v>
          </cell>
          <cell r="P289">
            <v>12541189.618502138</v>
          </cell>
          <cell r="Q289">
            <v>15765.63974518171</v>
          </cell>
          <cell r="R289">
            <v>14702.838036570827</v>
          </cell>
          <cell r="S289">
            <v>0.16788286782187606</v>
          </cell>
          <cell r="T289">
            <v>19581889.469999999</v>
          </cell>
          <cell r="U289">
            <v>16932706.983820371</v>
          </cell>
        </row>
        <row r="290">
          <cell r="C290">
            <v>10684</v>
          </cell>
          <cell r="D290" t="str">
            <v>ยะลา,รพศ.</v>
          </cell>
          <cell r="E290" t="str">
            <v xml:space="preserve">รพศ.=/&lt;800Beds </v>
          </cell>
          <cell r="F290">
            <v>1281752335.6200001</v>
          </cell>
          <cell r="G290">
            <v>868970221.05999994</v>
          </cell>
          <cell r="H290">
            <v>0.67795485673109213</v>
          </cell>
          <cell r="I290">
            <v>674843118.53999996</v>
          </cell>
          <cell r="J290">
            <v>457513169.74574912</v>
          </cell>
          <cell r="K290">
            <v>510754</v>
          </cell>
          <cell r="L290">
            <v>480658617.44982982</v>
          </cell>
          <cell r="M290">
            <v>941.07656024197524</v>
          </cell>
          <cell r="N290">
            <v>925.92198703460622</v>
          </cell>
          <cell r="O290">
            <v>45353.953400000006</v>
          </cell>
          <cell r="P290">
            <v>639173290.09017038</v>
          </cell>
          <cell r="Q290">
            <v>14093.000547338621</v>
          </cell>
          <cell r="R290">
            <v>12076.814903924082</v>
          </cell>
          <cell r="S290">
            <v>-8.8568871750589764E-2</v>
          </cell>
          <cell r="T290">
            <v>615073024.92226267</v>
          </cell>
          <cell r="U290">
            <v>416991744.49033207</v>
          </cell>
        </row>
        <row r="291">
          <cell r="C291">
            <v>10749</v>
          </cell>
          <cell r="D291" t="str">
            <v>เบตง,รพท.</v>
          </cell>
          <cell r="E291" t="str">
            <v xml:space="preserve">รพท.=/&lt;200 </v>
          </cell>
          <cell r="F291">
            <v>176627659.13</v>
          </cell>
          <cell r="G291">
            <v>122295994.50999999</v>
          </cell>
          <cell r="H291">
            <v>0.69239435721666176</v>
          </cell>
          <cell r="I291">
            <v>123049758.41000003</v>
          </cell>
          <cell r="J291">
            <v>85198958.379957482</v>
          </cell>
          <cell r="K291">
            <v>181883</v>
          </cell>
          <cell r="L291">
            <v>136212301.46608606</v>
          </cell>
          <cell r="M291">
            <v>748.90067497284554</v>
          </cell>
          <cell r="N291">
            <v>759.49236203220676</v>
          </cell>
          <cell r="O291">
            <v>6925.5887999999995</v>
          </cell>
          <cell r="P291">
            <v>145939247.08391392</v>
          </cell>
          <cell r="Q291">
            <v>21072.46781442091</v>
          </cell>
          <cell r="R291">
            <v>18881.26402627401</v>
          </cell>
          <cell r="S291">
            <v>-4.695678143315983E-2</v>
          </cell>
          <cell r="T291">
            <v>117271737.79893853</v>
          </cell>
          <cell r="U291">
            <v>81198289.512976944</v>
          </cell>
        </row>
        <row r="292">
          <cell r="C292">
            <v>11432</v>
          </cell>
          <cell r="D292" t="str">
            <v>บันนังสตา,รพช.</v>
          </cell>
          <cell r="E292" t="str">
            <v>รพช.30BedsPOP40000-60000</v>
          </cell>
          <cell r="F292">
            <v>80598410.270000011</v>
          </cell>
          <cell r="G292">
            <v>75279000.700000003</v>
          </cell>
          <cell r="H292">
            <v>0.93400106091199198</v>
          </cell>
          <cell r="I292">
            <v>56461452.390000001</v>
          </cell>
          <cell r="J292">
            <v>52735056.432891928</v>
          </cell>
          <cell r="K292">
            <v>79877</v>
          </cell>
          <cell r="L292">
            <v>72698575.824934065</v>
          </cell>
          <cell r="M292">
            <v>910.13152503141157</v>
          </cell>
          <cell r="N292">
            <v>635.54962394588699</v>
          </cell>
          <cell r="O292">
            <v>2214.17</v>
          </cell>
          <cell r="P292">
            <v>26496778.64506593</v>
          </cell>
          <cell r="Q292">
            <v>11966.912497715139</v>
          </cell>
          <cell r="R292">
            <v>14762.0315380762</v>
          </cell>
          <cell r="S292">
            <v>-0.15871620068834658</v>
          </cell>
          <cell r="T292">
            <v>47500105.181313232</v>
          </cell>
          <cell r="U292">
            <v>44365148.632777765</v>
          </cell>
        </row>
        <row r="293">
          <cell r="C293">
            <v>11433</v>
          </cell>
          <cell r="D293" t="str">
            <v>ธารโต,รพช.</v>
          </cell>
          <cell r="E293" t="str">
            <v>รพช.30BedsPOP20000-40000</v>
          </cell>
          <cell r="F293">
            <v>41338011.000000007</v>
          </cell>
          <cell r="G293">
            <v>37766218.510000005</v>
          </cell>
          <cell r="H293">
            <v>0.91359544391238368</v>
          </cell>
          <cell r="I293">
            <v>40038803.669999994</v>
          </cell>
          <cell r="J293">
            <v>36579268.612614423</v>
          </cell>
          <cell r="K293">
            <v>50643</v>
          </cell>
          <cell r="L293">
            <v>33482164.511592869</v>
          </cell>
          <cell r="M293">
            <v>661.1410167563705</v>
          </cell>
          <cell r="N293">
            <v>639.72346893498218</v>
          </cell>
          <cell r="O293">
            <v>1651.5844000000002</v>
          </cell>
          <cell r="P293">
            <v>35020567.788407132</v>
          </cell>
          <cell r="Q293">
            <v>21204.225341682282</v>
          </cell>
          <cell r="R293">
            <v>14702.838036570827</v>
          </cell>
          <cell r="S293">
            <v>-0.17258054283184676</v>
          </cell>
          <cell r="T293">
            <v>33128885.198293656</v>
          </cell>
          <cell r="U293">
            <v>30266398.579057489</v>
          </cell>
        </row>
        <row r="294">
          <cell r="C294">
            <v>11434</v>
          </cell>
          <cell r="D294" t="str">
            <v>รามัน,รพช.</v>
          </cell>
          <cell r="E294" t="str">
            <v>รพช.60BedsPOP80000-100000</v>
          </cell>
          <cell r="F294">
            <v>110606491.19999999</v>
          </cell>
          <cell r="G294">
            <v>96080198.420000002</v>
          </cell>
          <cell r="H294">
            <v>0.86866690532897051</v>
          </cell>
          <cell r="I294">
            <v>66090990.319999993</v>
          </cell>
          <cell r="J294">
            <v>57411056.031401344</v>
          </cell>
          <cell r="K294">
            <v>129585</v>
          </cell>
          <cell r="L294">
            <v>69414290.43995662</v>
          </cell>
          <cell r="M294">
            <v>535.66609129109554</v>
          </cell>
          <cell r="N294">
            <v>690.56996926959641</v>
          </cell>
          <cell r="O294">
            <v>4566.0337</v>
          </cell>
          <cell r="P294">
            <v>60322595.120043367</v>
          </cell>
          <cell r="Q294">
            <v>13211.158542269053</v>
          </cell>
          <cell r="R294">
            <v>13783.373240377297</v>
          </cell>
          <cell r="S294">
            <v>0.17486137828204534</v>
          </cell>
          <cell r="T294">
            <v>66090990.319999993</v>
          </cell>
          <cell r="U294">
            <v>57411056.031401344</v>
          </cell>
        </row>
        <row r="295">
          <cell r="C295">
            <v>11461</v>
          </cell>
          <cell r="D295" t="str">
            <v>ยะหา,รพร.</v>
          </cell>
          <cell r="E295" t="str">
            <v>รพช.30BedsPOP40000-60000</v>
          </cell>
          <cell r="F295">
            <v>78088141.199999988</v>
          </cell>
          <cell r="G295">
            <v>72027883.11999999</v>
          </cell>
          <cell r="H295">
            <v>0.92239208173135512</v>
          </cell>
          <cell r="I295">
            <v>63034981.760000013</v>
          </cell>
          <cell r="J295">
            <v>58142968.04750441</v>
          </cell>
          <cell r="K295">
            <v>95456</v>
          </cell>
          <cell r="L295">
            <v>68240290.521807775</v>
          </cell>
          <cell r="M295">
            <v>714.88738813492887</v>
          </cell>
          <cell r="N295">
            <v>635.54962394588699</v>
          </cell>
          <cell r="O295">
            <v>3170.5527999999999</v>
          </cell>
          <cell r="P295">
            <v>60281637.028192237</v>
          </cell>
          <cell r="Q295">
            <v>19012.973708620226</v>
          </cell>
          <cell r="R295">
            <v>14762.0315380762</v>
          </cell>
          <cell r="S295">
            <v>-0.16379385697974319</v>
          </cell>
          <cell r="T295">
            <v>52710238.972881846</v>
          </cell>
          <cell r="U295">
            <v>48619507.054753691</v>
          </cell>
        </row>
        <row r="296">
          <cell r="C296">
            <v>13806</v>
          </cell>
          <cell r="D296" t="str">
            <v>กาบัง,รพช.</v>
          </cell>
          <cell r="E296" t="str">
            <v>รพช.30BedsPOP20000-40000</v>
          </cell>
          <cell r="F296">
            <v>49793007.399999991</v>
          </cell>
          <cell r="G296">
            <v>47226062.420000002</v>
          </cell>
          <cell r="H296">
            <v>0.94844768143086711</v>
          </cell>
          <cell r="I296">
            <v>37973671.600000001</v>
          </cell>
          <cell r="J296">
            <v>36016040.784437165</v>
          </cell>
          <cell r="K296">
            <v>42335</v>
          </cell>
          <cell r="L296">
            <v>46937172.096046753</v>
          </cell>
          <cell r="M296">
            <v>1108.7084468181588</v>
          </cell>
          <cell r="N296">
            <v>639.72346893498218</v>
          </cell>
          <cell r="O296">
            <v>1043.1599999999999</v>
          </cell>
          <cell r="P296">
            <v>13138829.783953257</v>
          </cell>
          <cell r="Q296">
            <v>12595.220085081157</v>
          </cell>
          <cell r="R296">
            <v>14702.838036570827</v>
          </cell>
          <cell r="S296">
            <v>-0.2938926650224733</v>
          </cell>
          <cell r="T296">
            <v>26813488.052787792</v>
          </cell>
          <cell r="U296">
            <v>25431190.574740838</v>
          </cell>
        </row>
        <row r="297">
          <cell r="C297">
            <v>24689</v>
          </cell>
          <cell r="D297" t="str">
            <v>กรงปีนัง,รพช.</v>
          </cell>
          <cell r="E297" t="str">
            <v>รพช.30BedsPOP20000-40000</v>
          </cell>
          <cell r="F297">
            <v>43549553.890000008</v>
          </cell>
          <cell r="G297">
            <v>42265579.109999999</v>
          </cell>
          <cell r="H297">
            <v>0.97051692462239347</v>
          </cell>
          <cell r="I297">
            <v>36075197.540000007</v>
          </cell>
          <cell r="J297">
            <v>35011589.771666139</v>
          </cell>
          <cell r="K297">
            <v>42890</v>
          </cell>
          <cell r="L297">
            <v>40078658.520789698</v>
          </cell>
          <cell r="M297">
            <v>934.45228539961988</v>
          </cell>
          <cell r="N297">
            <v>639.72346893498218</v>
          </cell>
          <cell r="O297">
            <v>935.00019999999995</v>
          </cell>
          <cell r="P297">
            <v>12022256.8292103</v>
          </cell>
          <cell r="Q297">
            <v>12858.025943962686</v>
          </cell>
          <cell r="R297">
            <v>14702.838036570827</v>
          </cell>
          <cell r="S297">
            <v>-0.20951684225289291</v>
          </cell>
          <cell r="T297">
            <v>28516836.067769874</v>
          </cell>
          <cell r="U297">
            <v>27676072.040452965</v>
          </cell>
        </row>
        <row r="298">
          <cell r="C298">
            <v>10682</v>
          </cell>
          <cell r="D298" t="str">
            <v>หาดใหญ่,รพศ.</v>
          </cell>
          <cell r="E298" t="str">
            <v xml:space="preserve">รพศ.=/&lt;800Beds </v>
          </cell>
          <cell r="F298">
            <v>1951677534.48</v>
          </cell>
          <cell r="G298">
            <v>1080362280.3</v>
          </cell>
          <cell r="H298">
            <v>0.55355572896310912</v>
          </cell>
          <cell r="I298">
            <v>1474975315.8299999</v>
          </cell>
          <cell r="J298">
            <v>816481036.15686774</v>
          </cell>
          <cell r="K298">
            <v>882845</v>
          </cell>
          <cell r="L298">
            <v>741209277.84889817</v>
          </cell>
          <cell r="M298">
            <v>839.56898192649692</v>
          </cell>
          <cell r="N298">
            <v>925.92198703460622</v>
          </cell>
          <cell r="O298">
            <v>89307.265999999989</v>
          </cell>
          <cell r="P298">
            <v>1250687680.6511018</v>
          </cell>
          <cell r="Q298">
            <v>14004.321671330774</v>
          </cell>
          <cell r="R298">
            <v>12076.814903924082</v>
          </cell>
          <cell r="S298">
            <v>-4.8147089330936713E-2</v>
          </cell>
          <cell r="T298">
            <v>1403959547.5378063</v>
          </cell>
          <cell r="U298">
            <v>777169850.77200723</v>
          </cell>
        </row>
        <row r="299">
          <cell r="C299">
            <v>10745</v>
          </cell>
          <cell r="D299" t="str">
            <v>สงขลา,รพท.</v>
          </cell>
          <cell r="E299" t="str">
            <v xml:space="preserve">รพท.&gt;500Beds </v>
          </cell>
          <cell r="F299">
            <v>882551812.97000003</v>
          </cell>
          <cell r="G299">
            <v>446552509.47999996</v>
          </cell>
          <cell r="H299">
            <v>0.50597880251046445</v>
          </cell>
          <cell r="I299">
            <v>737208118.66999996</v>
          </cell>
          <cell r="J299">
            <v>373011681.08563894</v>
          </cell>
          <cell r="K299">
            <v>680382</v>
          </cell>
          <cell r="L299">
            <v>509747973.87591076</v>
          </cell>
          <cell r="M299">
            <v>749.20849445739418</v>
          </cell>
          <cell r="N299">
            <v>619.30920794519272</v>
          </cell>
          <cell r="O299">
            <v>46145.554699999993</v>
          </cell>
          <cell r="P299">
            <v>573640950.68408918</v>
          </cell>
          <cell r="Q299">
            <v>12431.120492828082</v>
          </cell>
          <cell r="R299">
            <v>10803.309037819314</v>
          </cell>
          <cell r="S299">
            <v>-0.15091293180843623</v>
          </cell>
          <cell r="T299">
            <v>625953880.12852871</v>
          </cell>
          <cell r="U299">
            <v>316719394.69421178</v>
          </cell>
        </row>
        <row r="300">
          <cell r="C300">
            <v>11386</v>
          </cell>
          <cell r="D300" t="str">
            <v>สทิงพระ,รพช.</v>
          </cell>
          <cell r="E300" t="str">
            <v>รพช.30BedsPOP&lt;20000</v>
          </cell>
          <cell r="F300">
            <v>54598973.899999991</v>
          </cell>
          <cell r="G300">
            <v>42081845.659999996</v>
          </cell>
          <cell r="H300">
            <v>0.77074425862058193</v>
          </cell>
          <cell r="I300">
            <v>43944021.04999999</v>
          </cell>
          <cell r="J300">
            <v>33869601.924989492</v>
          </cell>
          <cell r="K300">
            <v>84708</v>
          </cell>
          <cell r="L300">
            <v>62025570.422570817</v>
          </cell>
          <cell r="M300">
            <v>732.22801178838859</v>
          </cell>
          <cell r="N300">
            <v>742.70450475732036</v>
          </cell>
          <cell r="O300">
            <v>1330.4409999999998</v>
          </cell>
          <cell r="P300">
            <v>22384762.837429192</v>
          </cell>
          <cell r="Q300">
            <v>16825.069910976283</v>
          </cell>
          <cell r="R300">
            <v>17873.280286501853</v>
          </cell>
          <cell r="S300">
            <v>2.7034898909921629E-2</v>
          </cell>
          <cell r="T300">
            <v>43944021.04999999</v>
          </cell>
          <cell r="U300">
            <v>33869601.924989492</v>
          </cell>
        </row>
        <row r="301">
          <cell r="C301">
            <v>11387</v>
          </cell>
          <cell r="D301" t="str">
            <v>จะนะ,รพช.</v>
          </cell>
          <cell r="E301" t="str">
            <v>รพช.30BedsPOP&lt;20000</v>
          </cell>
          <cell r="F301">
            <v>101848277.59000002</v>
          </cell>
          <cell r="G301">
            <v>84288611.330000013</v>
          </cell>
          <cell r="H301">
            <v>0.82758995364960297</v>
          </cell>
          <cell r="I301">
            <v>83982532.399999991</v>
          </cell>
          <cell r="J301">
            <v>69503100.096292272</v>
          </cell>
          <cell r="K301">
            <v>177942</v>
          </cell>
          <cell r="L301">
            <v>113970990.99975137</v>
          </cell>
          <cell r="M301">
            <v>640.49516696311935</v>
          </cell>
          <cell r="N301">
            <v>742.70450475732036</v>
          </cell>
          <cell r="O301">
            <v>2637.2543000000001</v>
          </cell>
          <cell r="P301">
            <v>49163019.660248607</v>
          </cell>
          <cell r="Q301">
            <v>18641.744051852947</v>
          </cell>
          <cell r="R301">
            <v>17873.280286501853</v>
          </cell>
          <cell r="S301">
            <v>9.9063950863631581E-2</v>
          </cell>
          <cell r="T301">
            <v>83982532.399999991</v>
          </cell>
          <cell r="U301">
            <v>69503100.096292272</v>
          </cell>
        </row>
        <row r="302">
          <cell r="C302">
            <v>11388</v>
          </cell>
          <cell r="D302" t="str">
            <v>สมเด็จพระบรมราชินีนาถ,รพช.</v>
          </cell>
          <cell r="E302" t="str">
            <v>รพช.60BedsPOP60000-80000</v>
          </cell>
          <cell r="F302">
            <v>128808944.77</v>
          </cell>
          <cell r="G302">
            <v>102101516.52</v>
          </cell>
          <cell r="H302">
            <v>0.7926585898387063</v>
          </cell>
          <cell r="I302">
            <v>102180318.17999999</v>
          </cell>
          <cell r="J302">
            <v>80994106.917829111</v>
          </cell>
          <cell r="K302">
            <v>146042</v>
          </cell>
          <cell r="L302">
            <v>106890698.53498434</v>
          </cell>
          <cell r="M302">
            <v>731.91752054192864</v>
          </cell>
          <cell r="N302">
            <v>593.80677855876331</v>
          </cell>
          <cell r="O302">
            <v>5106.6667000000007</v>
          </cell>
          <cell r="P302">
            <v>77837589.945015669</v>
          </cell>
          <cell r="Q302">
            <v>15242.347800966854</v>
          </cell>
          <cell r="R302">
            <v>13228.8478475954</v>
          </cell>
          <cell r="S302">
            <v>-0.16484882956264688</v>
          </cell>
          <cell r="T302">
            <v>85336012.323688149</v>
          </cell>
          <cell r="U302">
            <v>67642323.190953106</v>
          </cell>
        </row>
        <row r="303">
          <cell r="C303">
            <v>11390</v>
          </cell>
          <cell r="D303" t="str">
            <v>เทพา,รพช.</v>
          </cell>
          <cell r="E303" t="str">
            <v>รพช.30BedsPOP60000-80000</v>
          </cell>
          <cell r="F303">
            <v>80036833.039999992</v>
          </cell>
          <cell r="G303">
            <v>65507848.329999991</v>
          </cell>
          <cell r="H303">
            <v>0.81847126931248204</v>
          </cell>
          <cell r="I303">
            <v>66061687.809999987</v>
          </cell>
          <cell r="J303">
            <v>54069593.474775612</v>
          </cell>
          <cell r="K303">
            <v>97729</v>
          </cell>
          <cell r="L303">
            <v>83681471.83412236</v>
          </cell>
          <cell r="M303">
            <v>856.26039183990792</v>
          </cell>
          <cell r="N303">
            <v>692.58527443236471</v>
          </cell>
          <cell r="O303">
            <v>1926.6228999999998</v>
          </cell>
          <cell r="P303">
            <v>35874461.875877649</v>
          </cell>
          <cell r="Q303">
            <v>18620.385896937929</v>
          </cell>
          <cell r="R303">
            <v>14363.686703651305</v>
          </cell>
          <cell r="S303">
            <v>-0.20238945021342278</v>
          </cell>
          <cell r="T303">
            <v>52691499.133963317</v>
          </cell>
          <cell r="U303">
            <v>43126478.178152502</v>
          </cell>
        </row>
        <row r="304">
          <cell r="C304">
            <v>11391</v>
          </cell>
          <cell r="D304" t="str">
            <v>สะบ้าย้อย,รพช.</v>
          </cell>
          <cell r="E304" t="str">
            <v>รพช.30BedsPOP60000-80000</v>
          </cell>
          <cell r="F304">
            <v>82147447.819999993</v>
          </cell>
          <cell r="G304">
            <v>69995200.420000002</v>
          </cell>
          <cell r="H304">
            <v>0.85206786427951142</v>
          </cell>
          <cell r="I304">
            <v>62910453.240000002</v>
          </cell>
          <cell r="J304">
            <v>53603975.533062868</v>
          </cell>
          <cell r="K304">
            <v>94882</v>
          </cell>
          <cell r="L304">
            <v>71050571.138103306</v>
          </cell>
          <cell r="M304">
            <v>748.83087559393039</v>
          </cell>
          <cell r="N304">
            <v>692.58527443236471</v>
          </cell>
          <cell r="O304">
            <v>2021.3390999999999</v>
          </cell>
          <cell r="P304">
            <v>43904865.451896675</v>
          </cell>
          <cell r="Q304">
            <v>21720.682814623571</v>
          </cell>
          <cell r="R304">
            <v>14363.686703651305</v>
          </cell>
          <cell r="S304">
            <v>-0.17578706694090981</v>
          </cell>
          <cell r="T304">
            <v>51851609.185017146</v>
          </cell>
          <cell r="U304">
            <v>44181089.897733457</v>
          </cell>
        </row>
        <row r="305">
          <cell r="C305">
            <v>11392</v>
          </cell>
          <cell r="D305" t="str">
            <v>ระโนด,รพช.</v>
          </cell>
          <cell r="E305" t="str">
            <v>รพช.60BedsPOP60000-80000</v>
          </cell>
          <cell r="F305">
            <v>101398071.60000001</v>
          </cell>
          <cell r="G305">
            <v>78125138.409999996</v>
          </cell>
          <cell r="H305">
            <v>0.77047952862645952</v>
          </cell>
          <cell r="I305">
            <v>71382535.600000009</v>
          </cell>
          <cell r="J305">
            <v>54998782.381249472</v>
          </cell>
          <cell r="K305">
            <v>120606</v>
          </cell>
          <cell r="L305">
            <v>85472522.593988881</v>
          </cell>
          <cell r="M305">
            <v>708.69212637836324</v>
          </cell>
          <cell r="N305">
            <v>593.80677855876331</v>
          </cell>
          <cell r="O305">
            <v>2500.2116999999998</v>
          </cell>
          <cell r="P305">
            <v>29736196.42601113</v>
          </cell>
          <cell r="Q305">
            <v>11893.471431243655</v>
          </cell>
          <cell r="R305">
            <v>13228.8478475954</v>
          </cell>
          <cell r="S305">
            <v>-9.1287696005353636E-2</v>
          </cell>
          <cell r="T305">
            <v>64866188.390055872</v>
          </cell>
          <cell r="U305">
            <v>49978070.254565373</v>
          </cell>
        </row>
        <row r="306">
          <cell r="C306">
            <v>11393</v>
          </cell>
          <cell r="D306" t="str">
            <v>กระแสสินธุ์,รพช.</v>
          </cell>
          <cell r="E306" t="str">
            <v>รพช.30BedsPOP&lt;20000</v>
          </cell>
          <cell r="F306">
            <v>30713813.080000006</v>
          </cell>
          <cell r="G306">
            <v>25280015.240000002</v>
          </cell>
          <cell r="H306">
            <v>0.82308292930458893</v>
          </cell>
          <cell r="I306">
            <v>25174383.359999999</v>
          </cell>
          <cell r="J306">
            <v>20720605.199385498</v>
          </cell>
          <cell r="K306">
            <v>37065</v>
          </cell>
          <cell r="L306">
            <v>31824066.126379069</v>
          </cell>
          <cell r="M306">
            <v>858.60154124859218</v>
          </cell>
          <cell r="N306">
            <v>742.70450475732036</v>
          </cell>
          <cell r="O306">
            <v>464.91640000000001</v>
          </cell>
          <cell r="P306">
            <v>11490246.023620931</v>
          </cell>
          <cell r="Q306">
            <v>24714.649824400542</v>
          </cell>
          <cell r="R306">
            <v>17873.280286501853</v>
          </cell>
          <cell r="S306">
            <v>-0.17260780982247489</v>
          </cell>
          <cell r="T306">
            <v>20829088.184599042</v>
          </cell>
          <cell r="U306">
            <v>17144066.91772338</v>
          </cell>
        </row>
        <row r="307">
          <cell r="C307">
            <v>11394</v>
          </cell>
          <cell r="D307" t="str">
            <v>รัตภูมิ,รพช.</v>
          </cell>
          <cell r="E307" t="str">
            <v>รพช.30BedsPOP&gt;80000</v>
          </cell>
          <cell r="F307">
            <v>60523711.180000007</v>
          </cell>
          <cell r="G307">
            <v>45875817.290000007</v>
          </cell>
          <cell r="H307">
            <v>0.75798090360922243</v>
          </cell>
          <cell r="I307">
            <v>57014155.729999982</v>
          </cell>
          <cell r="J307">
            <v>43215641.278742313</v>
          </cell>
          <cell r="K307">
            <v>120858</v>
          </cell>
          <cell r="L307">
            <v>66558497.385974146</v>
          </cell>
          <cell r="M307">
            <v>550.71652175258691</v>
          </cell>
          <cell r="N307">
            <v>684.09089251422824</v>
          </cell>
          <cell r="O307">
            <v>1951.7366999999999</v>
          </cell>
          <cell r="P307">
            <v>31601154.984025847</v>
          </cell>
          <cell r="Q307">
            <v>16191.300283499228</v>
          </cell>
          <cell r="R307">
            <v>16318.793888850701</v>
          </cell>
          <cell r="S307">
            <v>0.1667507296011245</v>
          </cell>
          <cell r="T307">
            <v>57014155.729999982</v>
          </cell>
          <cell r="U307">
            <v>43215641.278742313</v>
          </cell>
        </row>
        <row r="308">
          <cell r="C308">
            <v>11395</v>
          </cell>
          <cell r="D308" t="str">
            <v>สะเดา,รพช.</v>
          </cell>
          <cell r="E308" t="str">
            <v>รพช.30BedsPOP&lt;20000</v>
          </cell>
          <cell r="F308">
            <v>82348134.700000018</v>
          </cell>
          <cell r="G308">
            <v>63737390.240000002</v>
          </cell>
          <cell r="H308">
            <v>0.7739991983084954</v>
          </cell>
          <cell r="I308">
            <v>62075823.959999986</v>
          </cell>
          <cell r="J308">
            <v>48046637.979379281</v>
          </cell>
          <cell r="K308">
            <v>145514</v>
          </cell>
          <cell r="L308">
            <v>81988664.337557554</v>
          </cell>
          <cell r="M308">
            <v>563.44176050110332</v>
          </cell>
          <cell r="N308">
            <v>742.70450475732036</v>
          </cell>
          <cell r="O308">
            <v>1928.8676</v>
          </cell>
          <cell r="P308">
            <v>21608602.622442458</v>
          </cell>
          <cell r="Q308">
            <v>11202.740210081012</v>
          </cell>
          <cell r="R308">
            <v>17873.280286501853</v>
          </cell>
          <cell r="S308">
            <v>0.37599281080116304</v>
          </cell>
          <cell r="T308">
            <v>62075823.959999986</v>
          </cell>
          <cell r="U308">
            <v>48046637.979379281</v>
          </cell>
        </row>
        <row r="309">
          <cell r="C309">
            <v>11396</v>
          </cell>
          <cell r="D309" t="str">
            <v>นาหม่อม,รพช.</v>
          </cell>
          <cell r="E309" t="str">
            <v>รพช.30BedsPOP20000-40000</v>
          </cell>
          <cell r="F309">
            <v>35867259.359999999</v>
          </cell>
          <cell r="G309">
            <v>24591246.790000003</v>
          </cell>
          <cell r="H309">
            <v>0.68561822756451618</v>
          </cell>
          <cell r="I309">
            <v>31208147.199999996</v>
          </cell>
          <cell r="J309">
            <v>21396874.568836514</v>
          </cell>
          <cell r="K309">
            <v>69860</v>
          </cell>
          <cell r="L309">
            <v>41541418.287511155</v>
          </cell>
          <cell r="M309">
            <v>594.63810889652382</v>
          </cell>
          <cell r="N309">
            <v>639.72346893498218</v>
          </cell>
          <cell r="O309">
            <v>1206.3788999999999</v>
          </cell>
          <cell r="P309">
            <v>17752386.872488845</v>
          </cell>
          <cell r="Q309">
            <v>14715.432168524207</v>
          </cell>
          <cell r="R309">
            <v>14702.838036570827</v>
          </cell>
          <cell r="S309">
            <v>5.2863363192431317E-2</v>
          </cell>
          <cell r="T309">
            <v>31208147.199999996</v>
          </cell>
          <cell r="U309">
            <v>21396874.568836514</v>
          </cell>
        </row>
        <row r="310">
          <cell r="C310">
            <v>11397</v>
          </cell>
          <cell r="D310" t="str">
            <v>ควนเนียง,รพช.</v>
          </cell>
          <cell r="E310" t="str">
            <v>รพช.30BedsPOP&lt;20000</v>
          </cell>
          <cell r="F310">
            <v>44764025.75999999</v>
          </cell>
          <cell r="G310">
            <v>32051618.759999994</v>
          </cell>
          <cell r="H310">
            <v>0.71601287453105966</v>
          </cell>
          <cell r="I310">
            <v>38486805.039999999</v>
          </cell>
          <cell r="J310">
            <v>27557047.908206873</v>
          </cell>
          <cell r="K310">
            <v>86652</v>
          </cell>
          <cell r="L310">
            <v>42283585.841481924</v>
          </cell>
          <cell r="M310">
            <v>487.97010849699859</v>
          </cell>
          <cell r="N310">
            <v>742.70450475732036</v>
          </cell>
          <cell r="O310">
            <v>1011.9300000000001</v>
          </cell>
          <cell r="P310">
            <v>20417523.248518072</v>
          </cell>
          <cell r="Q310">
            <v>20176.813859178077</v>
          </cell>
          <cell r="R310">
            <v>17873.280286501853</v>
          </cell>
          <cell r="S310">
            <v>0.31486253533750919</v>
          </cell>
          <cell r="T310">
            <v>38486805.039999999</v>
          </cell>
          <cell r="U310">
            <v>27557047.908206873</v>
          </cell>
        </row>
        <row r="311">
          <cell r="C311">
            <v>11398</v>
          </cell>
          <cell r="D311" t="str">
            <v>ปาดังเบซาร์,รพช.</v>
          </cell>
          <cell r="E311" t="str">
            <v>รพช.30BedsPOP20000-40000</v>
          </cell>
          <cell r="F311">
            <v>45707748.63000001</v>
          </cell>
          <cell r="G311">
            <v>39005052.219999999</v>
          </cell>
          <cell r="H311">
            <v>0.85335754634826322</v>
          </cell>
          <cell r="I311">
            <v>41550154.090000011</v>
          </cell>
          <cell r="J311">
            <v>35457137.544634663</v>
          </cell>
          <cell r="K311">
            <v>68265</v>
          </cell>
          <cell r="L311">
            <v>57236792.113944128</v>
          </cell>
          <cell r="M311">
            <v>838.45004195333081</v>
          </cell>
          <cell r="N311">
            <v>639.72346893498218</v>
          </cell>
          <cell r="O311">
            <v>1113.5781999999999</v>
          </cell>
          <cell r="P311">
            <v>15719224.456055889</v>
          </cell>
          <cell r="Q311">
            <v>14115.959216924226</v>
          </cell>
          <cell r="R311">
            <v>14702.838036570827</v>
          </cell>
          <cell r="S311">
            <v>-0.1769906671796978</v>
          </cell>
          <cell r="T311">
            <v>34196164.59619166</v>
          </cell>
          <cell r="U311">
            <v>29181555.114327461</v>
          </cell>
        </row>
        <row r="312">
          <cell r="C312">
            <v>11399</v>
          </cell>
          <cell r="D312" t="str">
            <v>บางกล่ำ,รพช.</v>
          </cell>
          <cell r="E312" t="str">
            <v>รพช.30BedsPOP20000-40000</v>
          </cell>
          <cell r="F312">
            <v>41518039.220000006</v>
          </cell>
          <cell r="G312">
            <v>33416447.34</v>
          </cell>
          <cell r="H312">
            <v>0.80486573951456453</v>
          </cell>
          <cell r="I312">
            <v>35535390.879999995</v>
          </cell>
          <cell r="J312">
            <v>28601218.659570307</v>
          </cell>
          <cell r="K312">
            <v>54555</v>
          </cell>
          <cell r="L312">
            <v>35414072.014776513</v>
          </cell>
          <cell r="M312">
            <v>649.14438666990213</v>
          </cell>
          <cell r="N312">
            <v>639.72346893498218</v>
          </cell>
          <cell r="O312">
            <v>1249.3041000000001</v>
          </cell>
          <cell r="P312">
            <v>23192910.465223491</v>
          </cell>
          <cell r="Q312">
            <v>18564.663691749261</v>
          </cell>
          <cell r="R312">
            <v>14702.838036570827</v>
          </cell>
          <cell r="S312">
            <v>-9.1090729561959266E-2</v>
          </cell>
          <cell r="T312">
            <v>32298446.199471399</v>
          </cell>
          <cell r="U312">
            <v>25995912.785508923</v>
          </cell>
        </row>
        <row r="313">
          <cell r="C313">
            <v>11400</v>
          </cell>
          <cell r="D313" t="str">
            <v>สิงหนคร,รพช.</v>
          </cell>
          <cell r="E313" t="str">
            <v>รพช.30BedsPOP40000-60000</v>
          </cell>
          <cell r="F313">
            <v>54445014.910000004</v>
          </cell>
          <cell r="G313">
            <v>40425062.920000002</v>
          </cell>
          <cell r="H313">
            <v>0.74249337587333575</v>
          </cell>
          <cell r="I313">
            <v>38309374.99000001</v>
          </cell>
          <cell r="J313">
            <v>28444457.163922645</v>
          </cell>
          <cell r="K313">
            <v>102473</v>
          </cell>
          <cell r="L313">
            <v>62065950.433641911</v>
          </cell>
          <cell r="M313">
            <v>605.68101288770617</v>
          </cell>
          <cell r="N313">
            <v>635.54962394588699</v>
          </cell>
          <cell r="O313">
            <v>1135.7632000000001</v>
          </cell>
          <cell r="P313">
            <v>15361458.986358093</v>
          </cell>
          <cell r="Q313">
            <v>13525.230423347131</v>
          </cell>
          <cell r="R313">
            <v>14762.0315380762</v>
          </cell>
          <cell r="S313">
            <v>5.767259173777517E-2</v>
          </cell>
          <cell r="T313">
            <v>38309374.99000001</v>
          </cell>
          <cell r="U313">
            <v>28444457.163922645</v>
          </cell>
        </row>
        <row r="314">
          <cell r="C314">
            <v>11401</v>
          </cell>
          <cell r="D314" t="str">
            <v>คลองหอยโข่ง,รพช.</v>
          </cell>
          <cell r="E314" t="str">
            <v>รพช.30BedsPOP20000-40000</v>
          </cell>
          <cell r="F314">
            <v>31809674.100000001</v>
          </cell>
          <cell r="G314">
            <v>26166946</v>
          </cell>
          <cell r="H314">
            <v>0.82260968527181477</v>
          </cell>
          <cell r="I314">
            <v>25994316.759999994</v>
          </cell>
          <cell r="J314">
            <v>21383176.728799455</v>
          </cell>
          <cell r="K314">
            <v>57477</v>
          </cell>
          <cell r="L314">
            <v>38154386.037264682</v>
          </cell>
          <cell r="M314">
            <v>663.82006780563847</v>
          </cell>
          <cell r="N314">
            <v>639.72346893498218</v>
          </cell>
          <cell r="O314">
            <v>1150.2064</v>
          </cell>
          <cell r="P314">
            <v>13816284.522735322</v>
          </cell>
          <cell r="Q314">
            <v>12012.004560864312</v>
          </cell>
          <cell r="R314">
            <v>14702.838036570827</v>
          </cell>
          <cell r="S314">
            <v>3.2903436753408108E-2</v>
          </cell>
          <cell r="T314">
            <v>25994316.759999994</v>
          </cell>
          <cell r="U314">
            <v>21383176.728799455</v>
          </cell>
        </row>
        <row r="315">
          <cell r="C315">
            <v>10746</v>
          </cell>
          <cell r="D315" t="str">
            <v>สตูล,รพท.</v>
          </cell>
          <cell r="E315" t="str">
            <v xml:space="preserve">รพท.=/&lt;200 </v>
          </cell>
          <cell r="F315">
            <v>368378270.0999999</v>
          </cell>
          <cell r="G315">
            <v>251103639.43999997</v>
          </cell>
          <cell r="H315">
            <v>0.68164617682751871</v>
          </cell>
          <cell r="I315">
            <v>290290180.18999994</v>
          </cell>
          <cell r="J315">
            <v>197875191.49708498</v>
          </cell>
          <cell r="K315">
            <v>258285</v>
          </cell>
          <cell r="L315">
            <v>176235416.85737959</v>
          </cell>
          <cell r="M315">
            <v>682.32927524780609</v>
          </cell>
          <cell r="N315">
            <v>759.49236203220676</v>
          </cell>
          <cell r="O315">
            <v>19721.95</v>
          </cell>
          <cell r="P315">
            <v>293469627.98262048</v>
          </cell>
          <cell r="Q315">
            <v>14880.355542054434</v>
          </cell>
          <cell r="R315">
            <v>18881.26402627401</v>
          </cell>
          <cell r="S315">
            <v>0.21042095680307313</v>
          </cell>
          <cell r="T315">
            <v>290290180.18999994</v>
          </cell>
          <cell r="U315">
            <v>197875191.49708498</v>
          </cell>
        </row>
        <row r="316">
          <cell r="C316">
            <v>11402</v>
          </cell>
          <cell r="D316" t="str">
            <v>ควนโดน,รพช.</v>
          </cell>
          <cell r="E316" t="str">
            <v>รพช.30BedsPOP20000-40000</v>
          </cell>
          <cell r="F316">
            <v>31573105.590000007</v>
          </cell>
          <cell r="G316">
            <v>25261938.690000005</v>
          </cell>
          <cell r="H316">
            <v>0.80010940380857221</v>
          </cell>
          <cell r="I316">
            <v>32869750.400000002</v>
          </cell>
          <cell r="J316">
            <v>26299396.39588058</v>
          </cell>
          <cell r="K316">
            <v>56632</v>
          </cell>
          <cell r="L316">
            <v>54663418.238959529</v>
          </cell>
          <cell r="M316">
            <v>965.23905634552068</v>
          </cell>
          <cell r="N316">
            <v>639.72346893498218</v>
          </cell>
          <cell r="O316">
            <v>853.03539999999998</v>
          </cell>
          <cell r="P316">
            <v>18755849.931040462</v>
          </cell>
          <cell r="Q316">
            <v>21987.188258588638</v>
          </cell>
          <cell r="R316">
            <v>14702.838036570827</v>
          </cell>
          <cell r="S316">
            <v>-0.33572123457482667</v>
          </cell>
          <cell r="T316">
            <v>21834677.215545602</v>
          </cell>
          <cell r="U316">
            <v>17470130.569282807</v>
          </cell>
        </row>
        <row r="317">
          <cell r="C317">
            <v>11403</v>
          </cell>
          <cell r="D317" t="str">
            <v>ควนกาหลง,รพช.</v>
          </cell>
          <cell r="E317" t="str">
            <v>รพช.30BedsPOP40000-60000</v>
          </cell>
          <cell r="F317">
            <v>48326807.479999997</v>
          </cell>
          <cell r="G317">
            <v>40879130.089999996</v>
          </cell>
          <cell r="H317">
            <v>0.84588931530223233</v>
          </cell>
          <cell r="I317">
            <v>42178406.499999993</v>
          </cell>
          <cell r="J317">
            <v>35678263.394824222</v>
          </cell>
          <cell r="K317">
            <v>67346</v>
          </cell>
          <cell r="L317">
            <v>56845897.880291484</v>
          </cell>
          <cell r="M317">
            <v>844.08721943829607</v>
          </cell>
          <cell r="N317">
            <v>635.54962394588699</v>
          </cell>
          <cell r="O317">
            <v>2111.6030000000001</v>
          </cell>
          <cell r="P317">
            <v>29134380.759708509</v>
          </cell>
          <cell r="Q317">
            <v>13797.281382773423</v>
          </cell>
          <cell r="R317">
            <v>14762.0315380762</v>
          </cell>
          <cell r="S317">
            <v>-0.13964834464095385</v>
          </cell>
          <cell r="T317">
            <v>36288261.852681741</v>
          </cell>
          <cell r="U317">
            <v>30695852.972073074</v>
          </cell>
        </row>
        <row r="318">
          <cell r="C318">
            <v>11404</v>
          </cell>
          <cell r="D318" t="str">
            <v>ท่าแพ,รพช.</v>
          </cell>
          <cell r="E318" t="str">
            <v>รพช.30BedsPOP20000-40000</v>
          </cell>
          <cell r="F318">
            <v>39968361.070000008</v>
          </cell>
          <cell r="G318">
            <v>33959279.75</v>
          </cell>
          <cell r="H318">
            <v>0.84965404737322625</v>
          </cell>
          <cell r="I318">
            <v>38705476.119999997</v>
          </cell>
          <cell r="J318">
            <v>32886264.440865755</v>
          </cell>
          <cell r="K318">
            <v>55066</v>
          </cell>
          <cell r="L318">
            <v>41505104.052626081</v>
          </cell>
          <cell r="M318">
            <v>753.73377497232559</v>
          </cell>
          <cell r="N318">
            <v>639.72346893498218</v>
          </cell>
          <cell r="O318">
            <v>1530.1200000000001</v>
          </cell>
          <cell r="P318">
            <v>28726118.357373923</v>
          </cell>
          <cell r="Q318">
            <v>18773.768304037541</v>
          </cell>
          <cell r="R318">
            <v>14702.838036570827</v>
          </cell>
          <cell r="S318">
            <v>-0.1780846595563125</v>
          </cell>
          <cell r="T318">
            <v>31812624.582204815</v>
          </cell>
          <cell r="U318">
            <v>27029725.233835313</v>
          </cell>
        </row>
        <row r="319">
          <cell r="C319">
            <v>11405</v>
          </cell>
          <cell r="D319" t="str">
            <v>ละงู,รพช.</v>
          </cell>
          <cell r="E319" t="str">
            <v>รพช.60BedsPOP60000-80000</v>
          </cell>
          <cell r="F319">
            <v>105090721.38</v>
          </cell>
          <cell r="G319">
            <v>83165322.489999995</v>
          </cell>
          <cell r="H319">
            <v>0.79136693894488142</v>
          </cell>
          <cell r="I319">
            <v>89152988.88000004</v>
          </cell>
          <cell r="J319">
            <v>70552727.907752678</v>
          </cell>
          <cell r="K319">
            <v>137279</v>
          </cell>
          <cell r="L319">
            <v>98755557.092703208</v>
          </cell>
          <cell r="M319">
            <v>719.37847079817891</v>
          </cell>
          <cell r="N319">
            <v>593.80677855876331</v>
          </cell>
          <cell r="O319">
            <v>3137.1352000000006</v>
          </cell>
          <cell r="P319">
            <v>54099821.407296784</v>
          </cell>
          <cell r="Q319">
            <v>17244.976055637249</v>
          </cell>
          <cell r="R319">
            <v>13228.8478475954</v>
          </cell>
          <cell r="S319">
            <v>-0.19520080877033552</v>
          </cell>
          <cell r="T319">
            <v>71750253.346331298</v>
          </cell>
          <cell r="U319">
            <v>56780778.359205931</v>
          </cell>
        </row>
        <row r="320">
          <cell r="C320">
            <v>11406</v>
          </cell>
          <cell r="D320" t="str">
            <v>ทุ่งหว้า,รพช.</v>
          </cell>
          <cell r="E320" t="str">
            <v>รพช.30BedsPOP&lt;20000</v>
          </cell>
          <cell r="F320">
            <v>35815982.810000002</v>
          </cell>
          <cell r="G320">
            <v>30359647.43</v>
          </cell>
          <cell r="H320">
            <v>0.84765641057666119</v>
          </cell>
          <cell r="I320">
            <v>37232314.050000012</v>
          </cell>
          <cell r="J320">
            <v>31560209.685086001</v>
          </cell>
          <cell r="K320">
            <v>120416</v>
          </cell>
          <cell r="L320">
            <v>45530798.947462268</v>
          </cell>
          <cell r="M320">
            <v>378.1125344427839</v>
          </cell>
          <cell r="N320">
            <v>742.70450475732036</v>
          </cell>
          <cell r="O320">
            <v>1955.6668999999997</v>
          </cell>
          <cell r="P320">
            <v>25070181.95253773</v>
          </cell>
          <cell r="Q320">
            <v>12819.249511528642</v>
          </cell>
          <cell r="R320">
            <v>17873.280286501853</v>
          </cell>
          <cell r="S320">
            <v>0.76184079470192845</v>
          </cell>
          <cell r="T320">
            <v>37232314.050000012</v>
          </cell>
          <cell r="U320">
            <v>31560209.685086001</v>
          </cell>
        </row>
        <row r="321">
          <cell r="C321">
            <v>10722</v>
          </cell>
          <cell r="D321" t="str">
            <v>สมเด็จพระเจ้าตากสินมหาราช,รพท.</v>
          </cell>
          <cell r="E321" t="str">
            <v xml:space="preserve">รพท.300to400Beds </v>
          </cell>
          <cell r="F321">
            <v>525999813.64000005</v>
          </cell>
          <cell r="G321">
            <v>331619359.20000005</v>
          </cell>
          <cell r="H321">
            <v>0.63045527888145592</v>
          </cell>
          <cell r="I321">
            <v>382866088.00000006</v>
          </cell>
          <cell r="J321">
            <v>241379946.28429207</v>
          </cell>
          <cell r="K321">
            <v>319506</v>
          </cell>
          <cell r="L321">
            <v>239135377.39026335</v>
          </cell>
          <cell r="M321">
            <v>748.45347940340196</v>
          </cell>
          <cell r="N321">
            <v>827.17118061382268</v>
          </cell>
          <cell r="O321">
            <v>22109.677499999998</v>
          </cell>
          <cell r="P321">
            <v>329266570.26973665</v>
          </cell>
          <cell r="Q321">
            <v>14892.418501795726</v>
          </cell>
          <cell r="R321">
            <v>14048.073310308935</v>
          </cell>
          <cell r="S321">
            <v>1.1404918626995546E-2</v>
          </cell>
          <cell r="T321">
            <v>382866088.00000006</v>
          </cell>
          <cell r="U321">
            <v>241379946.28429207</v>
          </cell>
        </row>
        <row r="322">
          <cell r="C322">
            <v>10723</v>
          </cell>
          <cell r="D322" t="str">
            <v>แม่สอด,รพท.</v>
          </cell>
          <cell r="E322" t="str">
            <v xml:space="preserve">รพท.400to500Beds </v>
          </cell>
          <cell r="F322">
            <v>633590746.84000003</v>
          </cell>
          <cell r="G322">
            <v>275789011.27000004</v>
          </cell>
          <cell r="H322">
            <v>0.43527941758222161</v>
          </cell>
          <cell r="I322">
            <v>583553755.8599999</v>
          </cell>
          <cell r="J322">
            <v>254008938.97865871</v>
          </cell>
          <cell r="K322">
            <v>379652</v>
          </cell>
          <cell r="L322">
            <v>336384465.18852669</v>
          </cell>
          <cell r="M322">
            <v>886.03369714508733</v>
          </cell>
          <cell r="N322">
            <v>791.31560871627369</v>
          </cell>
          <cell r="O322">
            <v>29908.100299999998</v>
          </cell>
          <cell r="P322">
            <v>454906762.95147336</v>
          </cell>
          <cell r="Q322">
            <v>15210.152379737518</v>
          </cell>
          <cell r="R322">
            <v>13413.586622617246</v>
          </cell>
          <cell r="S322">
            <v>-0.11334863496275965</v>
          </cell>
          <cell r="T322">
            <v>517408734.20587736</v>
          </cell>
          <cell r="U322">
            <v>225217372.47708881</v>
          </cell>
        </row>
        <row r="323">
          <cell r="C323">
            <v>11238</v>
          </cell>
          <cell r="D323" t="str">
            <v>บ้านตาก,รพช.</v>
          </cell>
          <cell r="E323" t="str">
            <v>รพช.60BedsPOP40000-60000</v>
          </cell>
          <cell r="F323">
            <v>70237487.260000005</v>
          </cell>
          <cell r="G323">
            <v>54739415.25</v>
          </cell>
          <cell r="H323">
            <v>0.7793475732890276</v>
          </cell>
          <cell r="I323">
            <v>52211414.370000005</v>
          </cell>
          <cell r="J323">
            <v>40690839.087247364</v>
          </cell>
          <cell r="K323">
            <v>104181</v>
          </cell>
          <cell r="L323">
            <v>70446524.606361195</v>
          </cell>
          <cell r="M323">
            <v>676.19359198281063</v>
          </cell>
          <cell r="N323">
            <v>606.27024231824566</v>
          </cell>
          <cell r="O323">
            <v>1593.8662999999997</v>
          </cell>
          <cell r="P323">
            <v>31485454.563638803</v>
          </cell>
          <cell r="Q323">
            <v>19754.137824257159</v>
          </cell>
          <cell r="R323">
            <v>14041.46808412123</v>
          </cell>
          <cell r="S323">
            <v>-0.1607926816166465</v>
          </cell>
          <cell r="T323">
            <v>43816201.042449795</v>
          </cell>
          <cell r="U323">
            <v>34148049.953177407</v>
          </cell>
        </row>
        <row r="324">
          <cell r="C324">
            <v>11239</v>
          </cell>
          <cell r="D324" t="str">
            <v>สามเงา,รพช.</v>
          </cell>
          <cell r="E324" t="str">
            <v>รพช.30BedsPOP20000-40000</v>
          </cell>
          <cell r="F324">
            <v>59243521.930000007</v>
          </cell>
          <cell r="G324">
            <v>46235366.230000004</v>
          </cell>
          <cell r="H324">
            <v>0.7804290616724312</v>
          </cell>
          <cell r="I324">
            <v>48183275.629999988</v>
          </cell>
          <cell r="J324">
            <v>37603628.588225015</v>
          </cell>
          <cell r="K324">
            <v>80414</v>
          </cell>
          <cell r="L324">
            <v>55622182.943954267</v>
          </cell>
          <cell r="M324">
            <v>691.69775093832254</v>
          </cell>
          <cell r="N324">
            <v>639.72346893498218</v>
          </cell>
          <cell r="O324">
            <v>1410.9064000000001</v>
          </cell>
          <cell r="P324">
            <v>24830387.886045739</v>
          </cell>
          <cell r="Q324">
            <v>17598.89095835538</v>
          </cell>
          <cell r="R324">
            <v>14702.838036570827</v>
          </cell>
          <cell r="S324">
            <v>-0.10273779233937171</v>
          </cell>
          <cell r="T324">
            <v>43233032.264094338</v>
          </cell>
          <cell r="U324">
            <v>33740314.80312109</v>
          </cell>
        </row>
        <row r="325">
          <cell r="C325">
            <v>11240</v>
          </cell>
          <cell r="D325" t="str">
            <v>แม่ระมาด,รพช.</v>
          </cell>
          <cell r="E325" t="str">
            <v>รพช.60BedsPOP40000-60000</v>
          </cell>
          <cell r="F325">
            <v>127878557.22999999</v>
          </cell>
          <cell r="G325">
            <v>88871986.810000002</v>
          </cell>
          <cell r="H325">
            <v>0.69497176645617376</v>
          </cell>
          <cell r="I325">
            <v>103369905.41000001</v>
          </cell>
          <cell r="J325">
            <v>71839165.761195302</v>
          </cell>
          <cell r="K325">
            <v>116972</v>
          </cell>
          <cell r="L325">
            <v>75508247.134713292</v>
          </cell>
          <cell r="M325">
            <v>645.52411803434404</v>
          </cell>
          <cell r="N325">
            <v>606.27024231824566</v>
          </cell>
          <cell r="O325">
            <v>4824.1269999999995</v>
          </cell>
          <cell r="P325">
            <v>70784004.875286683</v>
          </cell>
          <cell r="Q325">
            <v>14672.914887043125</v>
          </cell>
          <cell r="R325">
            <v>14041.46808412123</v>
          </cell>
          <cell r="S325">
            <v>-5.2209080223746818E-2</v>
          </cell>
          <cell r="T325">
            <v>97973057.725728199</v>
          </cell>
          <cell r="U325">
            <v>68088508.992762014</v>
          </cell>
        </row>
        <row r="326">
          <cell r="C326">
            <v>11241</v>
          </cell>
          <cell r="D326" t="str">
            <v>ท่าสองยาง,รพช.</v>
          </cell>
          <cell r="E326" t="str">
            <v>รพช.60BedsPOP80000-100000</v>
          </cell>
          <cell r="F326">
            <v>122097977.96999997</v>
          </cell>
          <cell r="G326">
            <v>77840546.419999987</v>
          </cell>
          <cell r="H326">
            <v>0.63752527039494267</v>
          </cell>
          <cell r="I326">
            <v>112933312.52999999</v>
          </cell>
          <cell r="J326">
            <v>71997840.607284814</v>
          </cell>
          <cell r="K326">
            <v>77465</v>
          </cell>
          <cell r="L326">
            <v>78131207.309433162</v>
          </cell>
          <cell r="M326">
            <v>1008.6001072669355</v>
          </cell>
          <cell r="N326">
            <v>690.56996926959641</v>
          </cell>
          <cell r="O326">
            <v>3747.3590999999997</v>
          </cell>
          <cell r="P326">
            <v>65312356.300566807</v>
          </cell>
          <cell r="Q326">
            <v>17428.902477098287</v>
          </cell>
          <cell r="R326">
            <v>13783.373240377297</v>
          </cell>
          <cell r="S326">
            <v>-0.26698522286876919</v>
          </cell>
          <cell r="T326">
            <v>82781786.914869577</v>
          </cell>
          <cell r="U326">
            <v>52775481.086678751</v>
          </cell>
        </row>
        <row r="327">
          <cell r="C327">
            <v>11242</v>
          </cell>
          <cell r="D327" t="str">
            <v>พบพระ,รพช.</v>
          </cell>
          <cell r="E327" t="str">
            <v>รพช.60BedsPOP60000-80000</v>
          </cell>
          <cell r="F327">
            <v>86193118.86999999</v>
          </cell>
          <cell r="G327">
            <v>55590031.829999998</v>
          </cell>
          <cell r="H327">
            <v>0.6449474454433326</v>
          </cell>
          <cell r="I327">
            <v>79204749.370000005</v>
          </cell>
          <cell r="J327">
            <v>51082900.773160912</v>
          </cell>
          <cell r="K327">
            <v>72693</v>
          </cell>
          <cell r="L327">
            <v>73165703.065061375</v>
          </cell>
          <cell r="M327">
            <v>1006.5027315568401</v>
          </cell>
          <cell r="N327">
            <v>593.80677855876331</v>
          </cell>
          <cell r="O327">
            <v>2206.7421999999997</v>
          </cell>
          <cell r="P327">
            <v>40547127.83493863</v>
          </cell>
          <cell r="Q327">
            <v>18374.20240340654</v>
          </cell>
          <cell r="R327">
            <v>13228.8478475954</v>
          </cell>
          <cell r="S327">
            <v>-0.36367556428110948</v>
          </cell>
          <cell r="T327">
            <v>50399917.449121401</v>
          </cell>
          <cell r="U327">
            <v>32505298.009365693</v>
          </cell>
        </row>
        <row r="328">
          <cell r="C328">
            <v>11243</v>
          </cell>
          <cell r="D328" t="str">
            <v>อุ้มผาง,รพช.</v>
          </cell>
          <cell r="E328" t="str">
            <v>รพช.60BedsPOP&lt;40000</v>
          </cell>
          <cell r="F328">
            <v>99801019.659999996</v>
          </cell>
          <cell r="G328">
            <v>51169107.559999995</v>
          </cell>
          <cell r="H328">
            <v>0.51271127022871943</v>
          </cell>
          <cell r="I328">
            <v>112302118.16000001</v>
          </cell>
          <cell r="J328">
            <v>57578561.651189342</v>
          </cell>
          <cell r="K328">
            <v>63469</v>
          </cell>
          <cell r="L328">
            <v>76255172.888887808</v>
          </cell>
          <cell r="M328">
            <v>1201.4554016746413</v>
          </cell>
          <cell r="N328">
            <v>715.82506800815213</v>
          </cell>
          <cell r="O328">
            <v>3442.4036999999998</v>
          </cell>
          <cell r="P328">
            <v>59842303.931112185</v>
          </cell>
          <cell r="Q328">
            <v>17383.871604342101</v>
          </cell>
          <cell r="R328">
            <v>19250.523323134847</v>
          </cell>
          <cell r="S328">
            <v>-0.17925903869886969</v>
          </cell>
          <cell r="T328">
            <v>92170948.414791524</v>
          </cell>
          <cell r="U328">
            <v>47257084.039933532</v>
          </cell>
        </row>
        <row r="329">
          <cell r="C329">
            <v>10676</v>
          </cell>
          <cell r="D329" t="str">
            <v>พุทธชินราช,รพศ.</v>
          </cell>
          <cell r="E329" t="str">
            <v xml:space="preserve">รพศ.&gt;800Beds </v>
          </cell>
          <cell r="F329">
            <v>2491244904.2199998</v>
          </cell>
          <cell r="G329">
            <v>1334694270.1700001</v>
          </cell>
          <cell r="H329">
            <v>0.53575393888778999</v>
          </cell>
          <cell r="I329">
            <v>1674675809.3200004</v>
          </cell>
          <cell r="J329">
            <v>897214161.20328772</v>
          </cell>
          <cell r="K329">
            <v>824488</v>
          </cell>
          <cell r="L329">
            <v>743263538.87353504</v>
          </cell>
          <cell r="M329">
            <v>901.48496870001145</v>
          </cell>
          <cell r="N329">
            <v>1143.8950432568379</v>
          </cell>
          <cell r="O329">
            <v>123438.42449999999</v>
          </cell>
          <cell r="P329">
            <v>1547146404.2364647</v>
          </cell>
          <cell r="Q329">
            <v>12533.750414454333</v>
          </cell>
          <cell r="R329">
            <v>12132.775639513169</v>
          </cell>
          <cell r="S329">
            <v>6.5651349235785278E-2</v>
          </cell>
          <cell r="T329">
            <v>1674675809.3200004</v>
          </cell>
          <cell r="U329">
            <v>897214161.20328772</v>
          </cell>
        </row>
        <row r="330">
          <cell r="C330">
            <v>11251</v>
          </cell>
          <cell r="D330" t="str">
            <v>ชาติตระการ,รพช.</v>
          </cell>
          <cell r="E330" t="str">
            <v>รพช.30BedsPOP40000-60000</v>
          </cell>
          <cell r="F330">
            <v>51647850.480000004</v>
          </cell>
          <cell r="G330">
            <v>45244315.730000004</v>
          </cell>
          <cell r="H330">
            <v>0.87601546452587242</v>
          </cell>
          <cell r="I330">
            <v>53840059.490000002</v>
          </cell>
          <cell r="J330">
            <v>47164724.724232957</v>
          </cell>
          <cell r="K330">
            <v>78692</v>
          </cell>
          <cell r="L330">
            <v>56317429.629239805</v>
          </cell>
          <cell r="M330">
            <v>715.66905948812848</v>
          </cell>
          <cell r="N330">
            <v>635.54962394588699</v>
          </cell>
          <cell r="O330">
            <v>1129.4099999999999</v>
          </cell>
          <cell r="P330">
            <v>24202573.780760191</v>
          </cell>
          <cell r="Q330">
            <v>21429.395685145515</v>
          </cell>
          <cell r="R330">
            <v>14762.0315380762</v>
          </cell>
          <cell r="S330">
            <v>-0.1718199922643498</v>
          </cell>
          <cell r="T330">
            <v>44589260.884916075</v>
          </cell>
          <cell r="U330">
            <v>39060882.086965069</v>
          </cell>
        </row>
        <row r="331">
          <cell r="C331">
            <v>11252</v>
          </cell>
          <cell r="D331" t="str">
            <v>บางระกำ,รพช.</v>
          </cell>
          <cell r="E331" t="str">
            <v>รพช.30BedsPOP&gt;80000</v>
          </cell>
          <cell r="F331">
            <v>96283852.339999989</v>
          </cell>
          <cell r="G331">
            <v>85451773.11999999</v>
          </cell>
          <cell r="H331">
            <v>0.88749848539763987</v>
          </cell>
          <cell r="I331">
            <v>69364878.390000001</v>
          </cell>
          <cell r="J331">
            <v>61561224.510916479</v>
          </cell>
          <cell r="K331">
            <v>163184</v>
          </cell>
          <cell r="L331">
            <v>89482828.237068146</v>
          </cell>
          <cell r="M331">
            <v>548.35540394320617</v>
          </cell>
          <cell r="N331">
            <v>684.09089251422824</v>
          </cell>
          <cell r="O331">
            <v>2932.9864000000002</v>
          </cell>
          <cell r="P331">
            <v>30782232.192931846</v>
          </cell>
          <cell r="Q331">
            <v>10495.184087090156</v>
          </cell>
          <cell r="R331">
            <v>16318.793888850701</v>
          </cell>
          <cell r="S331">
            <v>0.32619971398324815</v>
          </cell>
          <cell r="T331">
            <v>69364878.390000001</v>
          </cell>
          <cell r="U331">
            <v>61561224.510916479</v>
          </cell>
        </row>
        <row r="332">
          <cell r="C332">
            <v>11253</v>
          </cell>
          <cell r="D332" t="str">
            <v>บางกระทุ่ม,รพช.</v>
          </cell>
          <cell r="E332" t="str">
            <v>รพช.30BedsPOP40000-60000</v>
          </cell>
          <cell r="F332">
            <v>76116628.179999992</v>
          </cell>
          <cell r="G332">
            <v>51393142.299999997</v>
          </cell>
          <cell r="H332">
            <v>0.67518942350501798</v>
          </cell>
          <cell r="I332">
            <v>62767670.749999993</v>
          </cell>
          <cell r="J332">
            <v>42380067.428445272</v>
          </cell>
          <cell r="K332">
            <v>100840</v>
          </cell>
          <cell r="L332">
            <v>90670825.377277732</v>
          </cell>
          <cell r="M332">
            <v>899.1553488425003</v>
          </cell>
          <cell r="N332">
            <v>635.54962394588699</v>
          </cell>
          <cell r="O332">
            <v>1826.2298000000001</v>
          </cell>
          <cell r="P332">
            <v>24388783.022722285</v>
          </cell>
          <cell r="Q332">
            <v>13354.717474614796</v>
          </cell>
          <cell r="R332">
            <v>14762.0315380762</v>
          </cell>
          <cell r="S332">
            <v>-0.20869115367093652</v>
          </cell>
          <cell r="T332">
            <v>49668613.127944998</v>
          </cell>
          <cell r="U332">
            <v>33535722.264150951</v>
          </cell>
        </row>
        <row r="333">
          <cell r="C333">
            <v>11254</v>
          </cell>
          <cell r="D333" t="str">
            <v>พรหมพิราม,รพช.</v>
          </cell>
          <cell r="E333" t="str">
            <v>รพช.30BedsPOP&gt;80000</v>
          </cell>
          <cell r="F333">
            <v>86156812.989999995</v>
          </cell>
          <cell r="G333">
            <v>70289634.299999997</v>
          </cell>
          <cell r="H333">
            <v>0.81583373224539235</v>
          </cell>
          <cell r="I333">
            <v>71162828.109999999</v>
          </cell>
          <cell r="J333">
            <v>58057035.65411862</v>
          </cell>
          <cell r="K333">
            <v>119909</v>
          </cell>
          <cell r="L333">
            <v>96100333.43162021</v>
          </cell>
          <cell r="M333">
            <v>801.44387353426521</v>
          </cell>
          <cell r="N333">
            <v>684.09089251422824</v>
          </cell>
          <cell r="O333">
            <v>2400.6169999999997</v>
          </cell>
          <cell r="P333">
            <v>39822187.988379791</v>
          </cell>
          <cell r="Q333">
            <v>16588.31374949848</v>
          </cell>
          <cell r="R333">
            <v>16318.793888850701</v>
          </cell>
          <cell r="S333">
            <v>-0.10828737141330416</v>
          </cell>
          <cell r="T333">
            <v>63456792.51163131</v>
          </cell>
          <cell r="U333">
            <v>51770191.871085636</v>
          </cell>
        </row>
        <row r="334">
          <cell r="C334">
            <v>11255</v>
          </cell>
          <cell r="D334" t="str">
            <v>วัดโบสถ์,รพช.</v>
          </cell>
          <cell r="E334" t="str">
            <v>รพช.30BedsPOP20000-40000</v>
          </cell>
          <cell r="F334">
            <v>72461322.049999997</v>
          </cell>
          <cell r="G334">
            <v>59005813.920000002</v>
          </cell>
          <cell r="H334">
            <v>0.81430771963123472</v>
          </cell>
          <cell r="I334">
            <v>53986320.720000006</v>
          </cell>
          <cell r="J334">
            <v>43961477.71678368</v>
          </cell>
          <cell r="K334">
            <v>92912</v>
          </cell>
          <cell r="L334">
            <v>63904591.731960021</v>
          </cell>
          <cell r="M334">
            <v>687.79696629025341</v>
          </cell>
          <cell r="N334">
            <v>639.72346893498218</v>
          </cell>
          <cell r="O334">
            <v>2499.6613000000002</v>
          </cell>
          <cell r="P334">
            <v>28302980.588039987</v>
          </cell>
          <cell r="Q334">
            <v>11322.726238166741</v>
          </cell>
          <cell r="R334">
            <v>14702.838036570827</v>
          </cell>
          <cell r="S334">
            <v>4.3190919852548026E-2</v>
          </cell>
          <cell r="T334">
            <v>53986320.720000006</v>
          </cell>
          <cell r="U334">
            <v>43961477.71678368</v>
          </cell>
        </row>
        <row r="335">
          <cell r="C335">
            <v>11256</v>
          </cell>
          <cell r="D335" t="str">
            <v>วังทอง,รพช.</v>
          </cell>
          <cell r="E335" t="str">
            <v>รพช.60BedsPOP&gt;100000</v>
          </cell>
          <cell r="F335">
            <v>124757170.97</v>
          </cell>
          <cell r="G335">
            <v>102280018.97</v>
          </cell>
          <cell r="H335">
            <v>0.81983278536024984</v>
          </cell>
          <cell r="I335">
            <v>98861324.919999987</v>
          </cell>
          <cell r="J335">
            <v>81049755.373568267</v>
          </cell>
          <cell r="K335">
            <v>132433</v>
          </cell>
          <cell r="L335">
            <v>131620388.1246157</v>
          </cell>
          <cell r="M335">
            <v>993.8639774422968</v>
          </cell>
          <cell r="N335">
            <v>663.06578242158423</v>
          </cell>
          <cell r="O335">
            <v>3072.5276999999996</v>
          </cell>
          <cell r="P335">
            <v>51623306.185384333</v>
          </cell>
          <cell r="Q335">
            <v>16801.575518874684</v>
          </cell>
          <cell r="R335">
            <v>13791.944087482048</v>
          </cell>
          <cell r="S335">
            <v>-0.28953669320356634</v>
          </cell>
          <cell r="T335">
            <v>70237343.816939861</v>
          </cell>
          <cell r="U335">
            <v>57582877.217747331</v>
          </cell>
        </row>
        <row r="336">
          <cell r="C336">
            <v>11257</v>
          </cell>
          <cell r="D336" t="str">
            <v>เนินมะปราง,รพช.</v>
          </cell>
          <cell r="E336" t="str">
            <v>รพช.30BedsPOP40000-60000</v>
          </cell>
          <cell r="F336">
            <v>62834984.520000011</v>
          </cell>
          <cell r="G336">
            <v>56750374.030000009</v>
          </cell>
          <cell r="H336">
            <v>0.90316524247629426</v>
          </cell>
          <cell r="I336">
            <v>54015655.189999998</v>
          </cell>
          <cell r="J336">
            <v>48785062.317192249</v>
          </cell>
          <cell r="K336">
            <v>82626</v>
          </cell>
          <cell r="L336">
            <v>61050149.411687531</v>
          </cell>
          <cell r="M336">
            <v>738.8733499344944</v>
          </cell>
          <cell r="N336">
            <v>635.54962394588699</v>
          </cell>
          <cell r="O336">
            <v>1456.991</v>
          </cell>
          <cell r="P336">
            <v>25939554.808312472</v>
          </cell>
          <cell r="Q336">
            <v>17803.510665688718</v>
          </cell>
          <cell r="R336">
            <v>14762.0315380762</v>
          </cell>
          <cell r="S336">
            <v>-0.14908240021549946</v>
          </cell>
          <cell r="T336">
            <v>45962871.665061995</v>
          </cell>
          <cell r="U336">
            <v>41512068.13228251</v>
          </cell>
        </row>
        <row r="337">
          <cell r="C337">
            <v>11455</v>
          </cell>
          <cell r="D337" t="str">
            <v>นครไทย,รพร.</v>
          </cell>
          <cell r="E337" t="str">
            <v>รพช.90BedsPOP80000-100000</v>
          </cell>
          <cell r="F337">
            <v>127425371.89</v>
          </cell>
          <cell r="G337">
            <v>109089435.89</v>
          </cell>
          <cell r="H337">
            <v>0.85610451256262765</v>
          </cell>
          <cell r="I337">
            <v>101349731.39999998</v>
          </cell>
          <cell r="J337">
            <v>86765962.398550212</v>
          </cell>
          <cell r="K337">
            <v>137040</v>
          </cell>
          <cell r="L337">
            <v>91722585.467404649</v>
          </cell>
          <cell r="M337">
            <v>669.31250341071689</v>
          </cell>
          <cell r="N337">
            <v>678.61680281825818</v>
          </cell>
          <cell r="O337">
            <v>5029.7386999999999</v>
          </cell>
          <cell r="P337">
            <v>58495239.792595387</v>
          </cell>
          <cell r="Q337">
            <v>11629.876477001755</v>
          </cell>
          <cell r="R337">
            <v>12849.659147215845</v>
          </cell>
          <cell r="S337">
            <v>4.9330026446254158E-2</v>
          </cell>
          <cell r="T337">
            <v>101349731.39999998</v>
          </cell>
          <cell r="U337">
            <v>86765962.398550212</v>
          </cell>
        </row>
        <row r="338">
          <cell r="C338">
            <v>10727</v>
          </cell>
          <cell r="D338" t="str">
            <v>เพชรบูรณ์,รพท.</v>
          </cell>
          <cell r="E338" t="str">
            <v xml:space="preserve">รพท.&gt;500Beds </v>
          </cell>
          <cell r="F338">
            <v>928109668.43999994</v>
          </cell>
          <cell r="G338">
            <v>642415167.39999998</v>
          </cell>
          <cell r="H338">
            <v>0.69217592407995754</v>
          </cell>
          <cell r="I338">
            <v>649303146.66999984</v>
          </cell>
          <cell r="J338">
            <v>449432005.55433136</v>
          </cell>
          <cell r="K338">
            <v>345232</v>
          </cell>
          <cell r="L338">
            <v>302099722.18491715</v>
          </cell>
          <cell r="M338">
            <v>875.06292054304686</v>
          </cell>
          <cell r="N338">
            <v>619.30920794519272</v>
          </cell>
          <cell r="O338">
            <v>42127.139999999992</v>
          </cell>
          <cell r="P338">
            <v>587527937.07508302</v>
          </cell>
          <cell r="Q338">
            <v>13946.542230853629</v>
          </cell>
          <cell r="R338">
            <v>10803.309037819314</v>
          </cell>
          <cell r="S338">
            <v>-0.24809232063082914</v>
          </cell>
          <cell r="T338">
            <v>488216022.21973991</v>
          </cell>
          <cell r="U338">
            <v>337931376.33058953</v>
          </cell>
        </row>
        <row r="339">
          <cell r="C339">
            <v>11264</v>
          </cell>
          <cell r="D339" t="str">
            <v>ชนแดน,รพช.</v>
          </cell>
          <cell r="E339" t="str">
            <v>รพช.60BedsPOP60000-80000</v>
          </cell>
          <cell r="F339">
            <v>108530093.96000001</v>
          </cell>
          <cell r="G339">
            <v>95295302.670000002</v>
          </cell>
          <cell r="H339">
            <v>0.87805418011636627</v>
          </cell>
          <cell r="I339">
            <v>91065944.819999993</v>
          </cell>
          <cell r="J339">
            <v>79960833.515447348</v>
          </cell>
          <cell r="K339">
            <v>113277</v>
          </cell>
          <cell r="L339">
            <v>75580215.02319701</v>
          </cell>
          <cell r="M339">
            <v>667.21589575286259</v>
          </cell>
          <cell r="N339">
            <v>593.80677855876331</v>
          </cell>
          <cell r="O339">
            <v>3902.5972999999994</v>
          </cell>
          <cell r="P339">
            <v>53936221.776802994</v>
          </cell>
          <cell r="Q339">
            <v>13820.59629283375</v>
          </cell>
          <cell r="R339">
            <v>13228.8478475954</v>
          </cell>
          <cell r="S339">
            <v>-8.2035305445203183E-2</v>
          </cell>
          <cell r="T339">
            <v>83595322.221035272</v>
          </cell>
          <cell r="U339">
            <v>73401222.114354581</v>
          </cell>
        </row>
        <row r="340">
          <cell r="C340">
            <v>11265</v>
          </cell>
          <cell r="D340" t="str">
            <v>หล่มสัก,รพช.</v>
          </cell>
          <cell r="E340" t="str">
            <v>รพช.90BedsPOP&gt;120000</v>
          </cell>
          <cell r="F340">
            <v>269983483.19</v>
          </cell>
          <cell r="G340">
            <v>208644079.16999999</v>
          </cell>
          <cell r="H340">
            <v>0.77280312374949023</v>
          </cell>
          <cell r="I340">
            <v>237155580.52000001</v>
          </cell>
          <cell r="J340">
            <v>183274573.44047976</v>
          </cell>
          <cell r="K340">
            <v>227244</v>
          </cell>
          <cell r="L340">
            <v>163612904.14283741</v>
          </cell>
          <cell r="M340">
            <v>719.98778468446869</v>
          </cell>
          <cell r="N340">
            <v>821.49036066513429</v>
          </cell>
          <cell r="O340">
            <v>10782.0111</v>
          </cell>
          <cell r="P340">
            <v>144958449.93716258</v>
          </cell>
          <cell r="Q340">
            <v>13444.472333845268</v>
          </cell>
          <cell r="R340">
            <v>13756.822633359005</v>
          </cell>
          <cell r="S340">
            <v>8.566451623938709E-2</v>
          </cell>
          <cell r="T340">
            <v>237155580.52000001</v>
          </cell>
          <cell r="U340">
            <v>183274573.44047976</v>
          </cell>
        </row>
        <row r="341">
          <cell r="C341">
            <v>11266</v>
          </cell>
          <cell r="D341" t="str">
            <v>วิเชียรบุรี,รพช.</v>
          </cell>
          <cell r="E341" t="str">
            <v xml:space="preserve">รพช.150Beds </v>
          </cell>
          <cell r="F341">
            <v>321178438.72999996</v>
          </cell>
          <cell r="G341">
            <v>266944103.39000002</v>
          </cell>
          <cell r="H341">
            <v>0.83113955110295468</v>
          </cell>
          <cell r="I341">
            <v>266926218.63999999</v>
          </cell>
          <cell r="J341">
            <v>221852937.53805873</v>
          </cell>
          <cell r="K341">
            <v>211254</v>
          </cell>
          <cell r="L341">
            <v>138210060.7030127</v>
          </cell>
          <cell r="M341">
            <v>654.23642015305131</v>
          </cell>
          <cell r="N341">
            <v>893.98420692538616</v>
          </cell>
          <cell r="O341">
            <v>14148.106699999998</v>
          </cell>
          <cell r="P341">
            <v>165000061.70698732</v>
          </cell>
          <cell r="Q341">
            <v>11662.342192187973</v>
          </cell>
          <cell r="R341">
            <v>13198.673037668963</v>
          </cell>
          <cell r="S341">
            <v>0.23872505013962486</v>
          </cell>
          <cell r="T341">
            <v>266926218.63999999</v>
          </cell>
          <cell r="U341">
            <v>221852937.53805873</v>
          </cell>
        </row>
        <row r="342">
          <cell r="C342">
            <v>11267</v>
          </cell>
          <cell r="D342" t="str">
            <v>ศรีเทพ,รพช.</v>
          </cell>
          <cell r="E342" t="str">
            <v>รพช.30BedsPOP60000-80000</v>
          </cell>
          <cell r="F342">
            <v>80088844.139999986</v>
          </cell>
          <cell r="G342">
            <v>69309568.719999999</v>
          </cell>
          <cell r="H342">
            <v>0.86540852804471513</v>
          </cell>
          <cell r="I342">
            <v>79688883.739999995</v>
          </cell>
          <cell r="J342">
            <v>68963439.578959823</v>
          </cell>
          <cell r="K342">
            <v>113945</v>
          </cell>
          <cell r="L342">
            <v>76406415.420004085</v>
          </cell>
          <cell r="M342">
            <v>670.55522769760921</v>
          </cell>
          <cell r="N342">
            <v>692.58527443236471</v>
          </cell>
          <cell r="O342">
            <v>2141.4533000000001</v>
          </cell>
          <cell r="P342">
            <v>28202034.469995923</v>
          </cell>
          <cell r="Q342">
            <v>13169.577160518009</v>
          </cell>
          <cell r="R342">
            <v>14363.686703651305</v>
          </cell>
          <cell r="S342">
            <v>4.8441053301377796E-2</v>
          </cell>
          <cell r="T342">
            <v>79688883.739999995</v>
          </cell>
          <cell r="U342">
            <v>68963439.578959823</v>
          </cell>
        </row>
        <row r="343">
          <cell r="C343">
            <v>11268</v>
          </cell>
          <cell r="D343" t="str">
            <v>หนองไผ่,รพช.</v>
          </cell>
          <cell r="E343" t="str">
            <v>รพช.60BedsPOP&gt;100000</v>
          </cell>
          <cell r="F343">
            <v>144136721.92000002</v>
          </cell>
          <cell r="G343">
            <v>120369339.95</v>
          </cell>
          <cell r="H343">
            <v>0.83510529687783808</v>
          </cell>
          <cell r="I343">
            <v>142979974.62999997</v>
          </cell>
          <cell r="J343">
            <v>119403334.16097188</v>
          </cell>
          <cell r="K343">
            <v>148660</v>
          </cell>
          <cell r="L343">
            <v>92211679.047179818</v>
          </cell>
          <cell r="M343">
            <v>620.28574631494564</v>
          </cell>
          <cell r="N343">
            <v>663.06578242158423</v>
          </cell>
          <cell r="O343">
            <v>5789.8837000000003</v>
          </cell>
          <cell r="P343">
            <v>87770538.192820191</v>
          </cell>
          <cell r="Q343">
            <v>15159.292093003558</v>
          </cell>
          <cell r="R343">
            <v>13791.944087482048</v>
          </cell>
          <cell r="S343">
            <v>-8.6514422683617326E-3</v>
          </cell>
          <cell r="T343">
            <v>141742991.6339567</v>
          </cell>
          <cell r="U343">
            <v>118370323.10882834</v>
          </cell>
        </row>
        <row r="344">
          <cell r="C344">
            <v>11269</v>
          </cell>
          <cell r="D344" t="str">
            <v>บึงสามพัน,รพช.</v>
          </cell>
          <cell r="E344" t="str">
            <v>รพช.60BedsPOP60000-80000</v>
          </cell>
          <cell r="F344">
            <v>112674554.54000001</v>
          </cell>
          <cell r="G344">
            <v>92722228.710000008</v>
          </cell>
          <cell r="H344">
            <v>0.82292074806546645</v>
          </cell>
          <cell r="I344">
            <v>94121410.280000016</v>
          </cell>
          <cell r="J344">
            <v>77454461.356594294</v>
          </cell>
          <cell r="K344">
            <v>115609</v>
          </cell>
          <cell r="L344">
            <v>76975147.089021146</v>
          </cell>
          <cell r="M344">
            <v>665.82313737703078</v>
          </cell>
          <cell r="N344">
            <v>593.80677855876331</v>
          </cell>
          <cell r="O344">
            <v>4756.0037000000002</v>
          </cell>
          <cell r="P344">
            <v>50973119.640978836</v>
          </cell>
          <cell r="Q344">
            <v>10717.636666468286</v>
          </cell>
          <cell r="R344">
            <v>13228.8478475954</v>
          </cell>
          <cell r="S344">
            <v>2.8273852665271205E-2</v>
          </cell>
          <cell r="T344">
            <v>94121410.280000016</v>
          </cell>
          <cell r="U344">
            <v>77454461.356594294</v>
          </cell>
        </row>
        <row r="345">
          <cell r="C345">
            <v>11270</v>
          </cell>
          <cell r="D345" t="str">
            <v>น้ำหนาว,รพช.</v>
          </cell>
          <cell r="E345" t="str">
            <v>รพช.10BedsPOP15000-25000</v>
          </cell>
          <cell r="F345">
            <v>23613491.5</v>
          </cell>
          <cell r="G345">
            <v>21895035.73</v>
          </cell>
          <cell r="H345">
            <v>0.92722568070884392</v>
          </cell>
          <cell r="I345">
            <v>30157549.799999997</v>
          </cell>
          <cell r="J345">
            <v>27962854.641815856</v>
          </cell>
          <cell r="K345">
            <v>34710</v>
          </cell>
          <cell r="L345">
            <v>31590806.411541048</v>
          </cell>
          <cell r="M345">
            <v>910.13559238090022</v>
          </cell>
          <cell r="N345">
            <v>696.31286898933934</v>
          </cell>
          <cell r="O345">
            <v>517.65260000000001</v>
          </cell>
          <cell r="P345">
            <v>9947251.6584589556</v>
          </cell>
          <cell r="Q345">
            <v>19216.075913573997</v>
          </cell>
          <cell r="R345">
            <v>16845.168379816871</v>
          </cell>
          <cell r="S345">
            <v>-0.20822093232077885</v>
          </cell>
          <cell r="T345">
            <v>23878116.664133679</v>
          </cell>
          <cell r="U345">
            <v>22140402.977946538</v>
          </cell>
        </row>
        <row r="346">
          <cell r="C346">
            <v>11271</v>
          </cell>
          <cell r="D346" t="str">
            <v>วังโป่ง,รพช.</v>
          </cell>
          <cell r="E346" t="str">
            <v>รพช.30BedsPOP20000-40000</v>
          </cell>
          <cell r="F346">
            <v>63430131.190000013</v>
          </cell>
          <cell r="G346">
            <v>53918464.250000007</v>
          </cell>
          <cell r="H346">
            <v>0.85004497450102146</v>
          </cell>
          <cell r="I346">
            <v>63285457.270000003</v>
          </cell>
          <cell r="J346">
            <v>53795484.911362633</v>
          </cell>
          <cell r="K346">
            <v>76788</v>
          </cell>
          <cell r="L346">
            <v>53539153.159831926</v>
          </cell>
          <cell r="M346">
            <v>697.23333281022985</v>
          </cell>
          <cell r="N346">
            <v>639.72346893498218</v>
          </cell>
          <cell r="O346">
            <v>1991.7055999999998</v>
          </cell>
          <cell r="P346">
            <v>30802739.080168072</v>
          </cell>
          <cell r="Q346">
            <v>15465.508095256686</v>
          </cell>
          <cell r="R346">
            <v>14702.838036570827</v>
          </cell>
          <cell r="S346">
            <v>-7.0369320588644479E-2</v>
          </cell>
          <cell r="T346">
            <v>58832102.638768412</v>
          </cell>
          <cell r="U346">
            <v>50009933.187413372</v>
          </cell>
        </row>
        <row r="347">
          <cell r="C347">
            <v>11272</v>
          </cell>
          <cell r="D347" t="str">
            <v>เขาค้อ,รพช.</v>
          </cell>
          <cell r="E347" t="str">
            <v>รพช.30BedsPOP20000-40000</v>
          </cell>
          <cell r="F347">
            <v>50564689.719999991</v>
          </cell>
          <cell r="G347">
            <v>41927104.049999997</v>
          </cell>
          <cell r="H347">
            <v>0.82917752056167471</v>
          </cell>
          <cell r="I347">
            <v>45739980.949999996</v>
          </cell>
          <cell r="J347">
            <v>37926563.99465923</v>
          </cell>
          <cell r="K347">
            <v>55532</v>
          </cell>
          <cell r="L347">
            <v>41471904.42040091</v>
          </cell>
          <cell r="M347">
            <v>746.81092740043414</v>
          </cell>
          <cell r="N347">
            <v>639.72346893498218</v>
          </cell>
          <cell r="O347">
            <v>2002.8309999999999</v>
          </cell>
          <cell r="P347">
            <v>26714015.949599076</v>
          </cell>
          <cell r="Q347">
            <v>13338.127854821039</v>
          </cell>
          <cell r="R347">
            <v>14702.838036570827</v>
          </cell>
          <cell r="S347">
            <v>-4.7128452150265759E-2</v>
          </cell>
          <cell r="T347">
            <v>43584326.446443856</v>
          </cell>
          <cell r="U347">
            <v>36139143.738212943</v>
          </cell>
        </row>
        <row r="348">
          <cell r="C348">
            <v>11457</v>
          </cell>
          <cell r="D348" t="str">
            <v>หล่มเก่า,รพร.</v>
          </cell>
          <cell r="E348" t="str">
            <v>รพช.60BedsPOP60000-80000</v>
          </cell>
          <cell r="F348">
            <v>132109285.03999999</v>
          </cell>
          <cell r="G348">
            <v>104179546.44</v>
          </cell>
          <cell r="H348">
            <v>0.78858610436394805</v>
          </cell>
          <cell r="I348">
            <v>100889837.01999998</v>
          </cell>
          <cell r="J348">
            <v>79560323.545515418</v>
          </cell>
          <cell r="K348">
            <v>144292</v>
          </cell>
          <cell r="L348">
            <v>98120525.257563472</v>
          </cell>
          <cell r="M348">
            <v>680.01362000362792</v>
          </cell>
          <cell r="N348">
            <v>593.80677855876331</v>
          </cell>
          <cell r="O348">
            <v>6227.2319999999991</v>
          </cell>
          <cell r="P348">
            <v>75492650.762436539</v>
          </cell>
          <cell r="Q348">
            <v>12122.986707807988</v>
          </cell>
          <cell r="R348">
            <v>13228.8478475954</v>
          </cell>
          <cell r="S348">
            <v>-3.1982040855482834E-2</v>
          </cell>
          <cell r="T348">
            <v>97663174.130523339</v>
          </cell>
          <cell r="U348">
            <v>77015822.027407303</v>
          </cell>
        </row>
        <row r="349">
          <cell r="C349">
            <v>10724</v>
          </cell>
          <cell r="D349" t="str">
            <v>สุโขทัย ,รพท.</v>
          </cell>
          <cell r="E349" t="str">
            <v xml:space="preserve">รพท.300to400Beds </v>
          </cell>
          <cell r="F349">
            <v>460038105.06999993</v>
          </cell>
          <cell r="G349">
            <v>301686781.62999994</v>
          </cell>
          <cell r="H349">
            <v>0.6557865061723418</v>
          </cell>
          <cell r="I349">
            <v>294497143.3300001</v>
          </cell>
          <cell r="J349">
            <v>193127252.70211613</v>
          </cell>
          <cell r="K349">
            <v>277191</v>
          </cell>
          <cell r="L349">
            <v>191266749.5598419</v>
          </cell>
          <cell r="M349">
            <v>690.01789221093725</v>
          </cell>
          <cell r="N349">
            <v>827.17118061382268</v>
          </cell>
          <cell r="O349">
            <v>22639.559999999998</v>
          </cell>
          <cell r="P349">
            <v>311403507.01015806</v>
          </cell>
          <cell r="Q349">
            <v>13754.839184602444</v>
          </cell>
          <cell r="R349">
            <v>14048.073310308935</v>
          </cell>
          <cell r="S349">
            <v>8.8838255625823426E-2</v>
          </cell>
          <cell r="T349">
            <v>294497143.3300001</v>
          </cell>
          <cell r="U349">
            <v>193127252.70211613</v>
          </cell>
        </row>
        <row r="350">
          <cell r="C350">
            <v>10725</v>
          </cell>
          <cell r="D350" t="str">
            <v>ศรีสังวรสุโขทัย ,รพท.</v>
          </cell>
          <cell r="E350" t="str">
            <v xml:space="preserve">รพท.300to400Beds </v>
          </cell>
          <cell r="F350">
            <v>375510712.83999991</v>
          </cell>
          <cell r="G350">
            <v>241940526.28999999</v>
          </cell>
          <cell r="H350">
            <v>0.64429726774023521</v>
          </cell>
          <cell r="I350">
            <v>265349707.92000002</v>
          </cell>
          <cell r="J350">
            <v>170964091.80852547</v>
          </cell>
          <cell r="K350">
            <v>224262</v>
          </cell>
          <cell r="L350">
            <v>161002125.91721427</v>
          </cell>
          <cell r="M350">
            <v>717.9197809580503</v>
          </cell>
          <cell r="N350">
            <v>827.17118061382268</v>
          </cell>
          <cell r="O350">
            <v>20940.136599999998</v>
          </cell>
          <cell r="P350">
            <v>269337962.8627857</v>
          </cell>
          <cell r="Q350">
            <v>12862.282993072056</v>
          </cell>
          <cell r="R350">
            <v>14048.073310308935</v>
          </cell>
          <cell r="S350">
            <v>0.11463386725450958</v>
          </cell>
          <cell r="T350">
            <v>265349707.92000002</v>
          </cell>
          <cell r="U350">
            <v>170964091.80852547</v>
          </cell>
        </row>
        <row r="351">
          <cell r="C351">
            <v>11244</v>
          </cell>
          <cell r="D351" t="str">
            <v>บ้านด่านลานหอย,รพช.</v>
          </cell>
          <cell r="E351" t="str">
            <v>รพช.30BedsPOP40000-60000</v>
          </cell>
          <cell r="F351">
            <v>58500034.789999992</v>
          </cell>
          <cell r="G351">
            <v>49126378.939999998</v>
          </cell>
          <cell r="H351">
            <v>0.83976666195756988</v>
          </cell>
          <cell r="I351">
            <v>46541836.280000001</v>
          </cell>
          <cell r="J351">
            <v>39084282.494231321</v>
          </cell>
          <cell r="K351">
            <v>84455</v>
          </cell>
          <cell r="L351">
            <v>50892828.386851579</v>
          </cell>
          <cell r="M351">
            <v>602.60290553373488</v>
          </cell>
          <cell r="N351">
            <v>635.54962394588699</v>
          </cell>
          <cell r="O351">
            <v>1648.6854000000001</v>
          </cell>
          <cell r="P351">
            <v>25345097.773148417</v>
          </cell>
          <cell r="Q351">
            <v>15372.91333637601</v>
          </cell>
          <cell r="R351">
            <v>14762.0315380762</v>
          </cell>
          <cell r="S351">
            <v>2.3287139235526062E-2</v>
          </cell>
          <cell r="T351">
            <v>46541836.280000001</v>
          </cell>
          <cell r="U351">
            <v>39084282.494231321</v>
          </cell>
        </row>
        <row r="352">
          <cell r="C352">
            <v>11245</v>
          </cell>
          <cell r="D352" t="str">
            <v>คีรีมาศ,รพช.</v>
          </cell>
          <cell r="E352" t="str">
            <v>รพช.30BedsPOP40000-60000</v>
          </cell>
          <cell r="F352">
            <v>76965055.120000005</v>
          </cell>
          <cell r="G352">
            <v>66198928.619999997</v>
          </cell>
          <cell r="H352">
            <v>0.86011669213756803</v>
          </cell>
          <cell r="I352">
            <v>65168856.599999979</v>
          </cell>
          <cell r="J352">
            <v>56052821.369179502</v>
          </cell>
          <cell r="K352">
            <v>110099</v>
          </cell>
          <cell r="L352">
            <v>63587572.15964219</v>
          </cell>
          <cell r="M352">
            <v>577.54904367562096</v>
          </cell>
          <cell r="N352">
            <v>635.54962394588699</v>
          </cell>
          <cell r="O352">
            <v>4504.1235999999999</v>
          </cell>
          <cell r="P352">
            <v>35249707.800357796</v>
          </cell>
          <cell r="Q352">
            <v>7826.0969126952459</v>
          </cell>
          <cell r="R352">
            <v>14762.0315380762</v>
          </cell>
          <cell r="S352">
            <v>0.38068745656132008</v>
          </cell>
          <cell r="T352">
            <v>65168856.599999979</v>
          </cell>
          <cell r="U352">
            <v>56052821.369179502</v>
          </cell>
        </row>
        <row r="353">
          <cell r="C353">
            <v>11246</v>
          </cell>
          <cell r="D353" t="str">
            <v>กงไกรลาศ,รพช.</v>
          </cell>
          <cell r="E353" t="str">
            <v>รพช.30BedsPOP60000-80000</v>
          </cell>
          <cell r="F353">
            <v>72201216.430000007</v>
          </cell>
          <cell r="G353">
            <v>61087109.159999996</v>
          </cell>
          <cell r="H353">
            <v>0.84606758972301699</v>
          </cell>
          <cell r="I353">
            <v>56463561.699999996</v>
          </cell>
          <cell r="J353">
            <v>47771989.554695852</v>
          </cell>
          <cell r="K353">
            <v>109730</v>
          </cell>
          <cell r="L353">
            <v>73673383.63800545</v>
          </cell>
          <cell r="M353">
            <v>671.40602969110955</v>
          </cell>
          <cell r="N353">
            <v>692.58527443236471</v>
          </cell>
          <cell r="O353">
            <v>1892.7011</v>
          </cell>
          <cell r="P353">
            <v>23859107.191994529</v>
          </cell>
          <cell r="Q353">
            <v>12605.85054449143</v>
          </cell>
          <cell r="R353">
            <v>14363.686703651305</v>
          </cell>
          <cell r="S353">
            <v>5.7940250571160277E-2</v>
          </cell>
          <cell r="T353">
            <v>56463561.699999996</v>
          </cell>
          <cell r="U353">
            <v>47771989.554695852</v>
          </cell>
        </row>
        <row r="354">
          <cell r="C354">
            <v>11247</v>
          </cell>
          <cell r="D354" t="str">
            <v>ศรีสัชนาลัย,รพช.</v>
          </cell>
          <cell r="E354" t="str">
            <v>รพช.60BedsPOP80000-100000</v>
          </cell>
          <cell r="F354">
            <v>124148377.13</v>
          </cell>
          <cell r="G354">
            <v>108622663.52</v>
          </cell>
          <cell r="H354">
            <v>0.8749422749703567</v>
          </cell>
          <cell r="I354">
            <v>89831845.190000027</v>
          </cell>
          <cell r="J354">
            <v>78597678.995323524</v>
          </cell>
          <cell r="K354">
            <v>144837</v>
          </cell>
          <cell r="L354">
            <v>93583690.007376209</v>
          </cell>
          <cell r="M354">
            <v>646.13109914853396</v>
          </cell>
          <cell r="N354">
            <v>690.56996926959641</v>
          </cell>
          <cell r="O354">
            <v>2788.9300000000003</v>
          </cell>
          <cell r="P354">
            <v>39945023.202623799</v>
          </cell>
          <cell r="Q354">
            <v>14322.705554683622</v>
          </cell>
          <cell r="R354">
            <v>13783.373240377297</v>
          </cell>
          <cell r="S354">
            <v>3.6937617698966904E-2</v>
          </cell>
          <cell r="T354">
            <v>89831845.190000027</v>
          </cell>
          <cell r="U354">
            <v>78597678.995323524</v>
          </cell>
        </row>
        <row r="355">
          <cell r="C355">
            <v>11248</v>
          </cell>
          <cell r="D355" t="str">
            <v>สวรรคโลก,รพช.</v>
          </cell>
          <cell r="E355" t="str">
            <v>รพช.120BedsPOP&lt;100000</v>
          </cell>
          <cell r="F355">
            <v>123425151.03</v>
          </cell>
          <cell r="G355">
            <v>98533397.280000001</v>
          </cell>
          <cell r="H355">
            <v>0.7983251100584049</v>
          </cell>
          <cell r="I355">
            <v>92292617.559999987</v>
          </cell>
          <cell r="J355">
            <v>73679514.071165264</v>
          </cell>
          <cell r="K355">
            <v>156993</v>
          </cell>
          <cell r="L355">
            <v>94265054.794364899</v>
          </cell>
          <cell r="M355">
            <v>600.4411330082545</v>
          </cell>
          <cell r="N355">
            <v>614.13597666079704</v>
          </cell>
          <cell r="O355">
            <v>5335.45</v>
          </cell>
          <cell r="P355">
            <v>65454604.415635109</v>
          </cell>
          <cell r="Q355">
            <v>12267.869517216937</v>
          </cell>
          <cell r="R355">
            <v>13494.284311153207</v>
          </cell>
          <cell r="S355">
            <v>5.4429551408074775E-2</v>
          </cell>
          <cell r="T355">
            <v>92292617.559999987</v>
          </cell>
          <cell r="U355">
            <v>73679514.071165264</v>
          </cell>
        </row>
        <row r="356">
          <cell r="C356">
            <v>11249</v>
          </cell>
          <cell r="D356" t="str">
            <v>ศรีนคร,รพช.</v>
          </cell>
          <cell r="E356" t="str">
            <v>รพช.30BedsPOP20000-40000</v>
          </cell>
          <cell r="F356">
            <v>45641142.499999993</v>
          </cell>
          <cell r="G356">
            <v>33445601.769999996</v>
          </cell>
          <cell r="H356">
            <v>0.73279501647006318</v>
          </cell>
          <cell r="I356">
            <v>38674206.670000009</v>
          </cell>
          <cell r="J356">
            <v>28340265.913709283</v>
          </cell>
          <cell r="K356">
            <v>71556</v>
          </cell>
          <cell r="L356">
            <v>50856078.753610067</v>
          </cell>
          <cell r="M356">
            <v>710.71718309589789</v>
          </cell>
          <cell r="N356">
            <v>639.72346893498218</v>
          </cell>
          <cell r="O356">
            <v>1076.0925999999999</v>
          </cell>
          <cell r="P356">
            <v>10549619.556389943</v>
          </cell>
          <cell r="Q356">
            <v>9803.6354458621336</v>
          </cell>
          <cell r="R356">
            <v>14702.838036570827</v>
          </cell>
          <cell r="S356">
            <v>3.1262480282340148E-3</v>
          </cell>
          <cell r="T356">
            <v>38674206.670000009</v>
          </cell>
          <cell r="U356">
            <v>28340265.913709283</v>
          </cell>
        </row>
        <row r="357">
          <cell r="C357">
            <v>11250</v>
          </cell>
          <cell r="D357" t="str">
            <v>ทุ่งเสลี่ยม,รพช.</v>
          </cell>
          <cell r="E357" t="str">
            <v>รพช.30BedsPOP40000-60000</v>
          </cell>
          <cell r="F357">
            <v>57019631.989999995</v>
          </cell>
          <cell r="G357">
            <v>47257192.189999998</v>
          </cell>
          <cell r="H357">
            <v>0.82878809527020247</v>
          </cell>
          <cell r="I357">
            <v>49270479.68999999</v>
          </cell>
          <cell r="J357">
            <v>40834787.015324287</v>
          </cell>
          <cell r="K357">
            <v>103498</v>
          </cell>
          <cell r="L357">
            <v>61786899.947828598</v>
          </cell>
          <cell r="M357">
            <v>596.98641469234769</v>
          </cell>
          <cell r="N357">
            <v>635.54962394588699</v>
          </cell>
          <cell r="O357">
            <v>1689.7194</v>
          </cell>
          <cell r="P357">
            <v>16221247.73217139</v>
          </cell>
          <cell r="Q357">
            <v>9599.9653742339651</v>
          </cell>
          <cell r="R357">
            <v>14762.0315380762</v>
          </cell>
          <cell r="S357">
            <v>0.16297859583339624</v>
          </cell>
          <cell r="T357">
            <v>49270479.68999999</v>
          </cell>
          <cell r="U357">
            <v>40834787.015324287</v>
          </cell>
        </row>
        <row r="358">
          <cell r="C358">
            <v>10673</v>
          </cell>
          <cell r="D358" t="str">
            <v>อุตรดิตถ์,รพศ.</v>
          </cell>
          <cell r="E358" t="str">
            <v xml:space="preserve">รพศ.=/&lt;800Beds </v>
          </cell>
          <cell r="F358">
            <v>1357563961.5699999</v>
          </cell>
          <cell r="G358">
            <v>758884134.70000005</v>
          </cell>
          <cell r="H358">
            <v>0.55900433142197092</v>
          </cell>
          <cell r="I358">
            <v>968200813.37000024</v>
          </cell>
          <cell r="J358">
            <v>541228448.3601054</v>
          </cell>
          <cell r="K358">
            <v>591681</v>
          </cell>
          <cell r="L358">
            <v>548057707.75847948</v>
          </cell>
          <cell r="M358">
            <v>926.2722780661868</v>
          </cell>
          <cell r="N358">
            <v>925.92198703460622</v>
          </cell>
          <cell r="O358">
            <v>67285.962599999999</v>
          </cell>
          <cell r="P358">
            <v>762337704.22152054</v>
          </cell>
          <cell r="Q358">
            <v>11329.817910957858</v>
          </cell>
          <cell r="R358">
            <v>12076.814903924082</v>
          </cell>
          <cell r="S358">
            <v>3.8198509187046065E-2</v>
          </cell>
          <cell r="T358">
            <v>968200813.37000024</v>
          </cell>
          <cell r="U358">
            <v>541228448.3601054</v>
          </cell>
        </row>
        <row r="359">
          <cell r="C359">
            <v>11158</v>
          </cell>
          <cell r="D359" t="str">
            <v>ตรอน,รพช.</v>
          </cell>
          <cell r="E359" t="str">
            <v>รพช.30BedsPOP20000-40000</v>
          </cell>
          <cell r="F359">
            <v>52883552.99000001</v>
          </cell>
          <cell r="G359">
            <v>38799164.82</v>
          </cell>
          <cell r="H359">
            <v>0.73367167344706796</v>
          </cell>
          <cell r="I359">
            <v>45539042.600000001</v>
          </cell>
          <cell r="J359">
            <v>33410705.591519319</v>
          </cell>
          <cell r="K359">
            <v>93507</v>
          </cell>
          <cell r="L359">
            <v>65931094.949514814</v>
          </cell>
          <cell r="M359">
            <v>705.09261284732497</v>
          </cell>
          <cell r="N359">
            <v>639.72346893498218</v>
          </cell>
          <cell r="O359">
            <v>867.05700000000002</v>
          </cell>
          <cell r="P359">
            <v>23821776.330485191</v>
          </cell>
          <cell r="Q359">
            <v>27474.290998729255</v>
          </cell>
          <cell r="R359">
            <v>14702.838036570827</v>
          </cell>
          <cell r="S359">
            <v>-0.19148189897130635</v>
          </cell>
          <cell r="T359">
            <v>36819140.245616786</v>
          </cell>
          <cell r="U359">
            <v>27013160.238883957</v>
          </cell>
        </row>
        <row r="360">
          <cell r="C360">
            <v>11159</v>
          </cell>
          <cell r="D360" t="str">
            <v>ท่าปลา,รพช.</v>
          </cell>
          <cell r="E360" t="str">
            <v>รพช.30BedsPOP&lt;20000</v>
          </cell>
          <cell r="F360">
            <v>50571647.970000006</v>
          </cell>
          <cell r="G360">
            <v>43511251.160000004</v>
          </cell>
          <cell r="H360">
            <v>0.86038823939080744</v>
          </cell>
          <cell r="I360">
            <v>45090410.519999996</v>
          </cell>
          <cell r="J360">
            <v>38795258.92071154</v>
          </cell>
          <cell r="K360">
            <v>79643</v>
          </cell>
          <cell r="L360">
            <v>58816814.738974974</v>
          </cell>
          <cell r="M360">
            <v>738.50576621893913</v>
          </cell>
          <cell r="N360">
            <v>742.70450475732036</v>
          </cell>
          <cell r="O360">
            <v>1624.8759000000002</v>
          </cell>
          <cell r="P360">
            <v>21414430.461025026</v>
          </cell>
          <cell r="Q360">
            <v>13179.117532006612</v>
          </cell>
          <cell r="R360">
            <v>17873.280286501853</v>
          </cell>
          <cell r="S360">
            <v>9.9236052538160313E-2</v>
          </cell>
          <cell r="T360">
            <v>45090410.519999996</v>
          </cell>
          <cell r="U360">
            <v>38795258.92071154</v>
          </cell>
        </row>
        <row r="361">
          <cell r="C361">
            <v>11160</v>
          </cell>
          <cell r="D361" t="str">
            <v>น้ำปาด,รพช.</v>
          </cell>
          <cell r="E361" t="str">
            <v>รพช.30BedsPOP&lt;20000</v>
          </cell>
          <cell r="F361">
            <v>63830871.030000001</v>
          </cell>
          <cell r="G361">
            <v>50058740.030000001</v>
          </cell>
          <cell r="H361">
            <v>0.78424027781906336</v>
          </cell>
          <cell r="I361">
            <v>58210487.57</v>
          </cell>
          <cell r="J361">
            <v>45651008.943879932</v>
          </cell>
          <cell r="K361">
            <v>145489</v>
          </cell>
          <cell r="L361">
            <v>56898078.015255898</v>
          </cell>
          <cell r="M361">
            <v>391.08164888930366</v>
          </cell>
          <cell r="N361">
            <v>742.70450475732036</v>
          </cell>
          <cell r="O361">
            <v>1833.8047999999997</v>
          </cell>
          <cell r="P361">
            <v>33426982.574744109</v>
          </cell>
          <cell r="Q361">
            <v>18228.211952953836</v>
          </cell>
          <cell r="R361">
            <v>17873.280286501853</v>
          </cell>
          <cell r="S361">
            <v>0.55916245119421326</v>
          </cell>
          <cell r="T361">
            <v>58210487.57</v>
          </cell>
          <cell r="U361">
            <v>45651008.943879932</v>
          </cell>
        </row>
        <row r="362">
          <cell r="C362">
            <v>11161</v>
          </cell>
          <cell r="D362" t="str">
            <v>ฟากท่า,รพช.</v>
          </cell>
          <cell r="E362" t="str">
            <v>รพช.30BedsPOP&lt;20000</v>
          </cell>
          <cell r="F362">
            <v>33403879.460000001</v>
          </cell>
          <cell r="G362">
            <v>28115354.109999999</v>
          </cell>
          <cell r="H362">
            <v>0.84167930685018699</v>
          </cell>
          <cell r="I362">
            <v>26741221.960000001</v>
          </cell>
          <cell r="J362">
            <v>22507533.163619801</v>
          </cell>
          <cell r="K362">
            <v>29077</v>
          </cell>
          <cell r="L362">
            <v>31614769.749095846</v>
          </cell>
          <cell r="M362">
            <v>1087.2775647107972</v>
          </cell>
          <cell r="N362">
            <v>742.70450475732036</v>
          </cell>
          <cell r="O362">
            <v>538.20640000000003</v>
          </cell>
          <cell r="P362">
            <v>13357476.810904149</v>
          </cell>
          <cell r="Q362">
            <v>24818.502364342283</v>
          </cell>
          <cell r="R362">
            <v>17873.280286501853</v>
          </cell>
          <cell r="S362">
            <v>-0.3059023039382327</v>
          </cell>
          <cell r="T362">
            <v>18561020.552312337</v>
          </cell>
          <cell r="U362">
            <v>15622426.912902324</v>
          </cell>
        </row>
        <row r="363">
          <cell r="C363">
            <v>11162</v>
          </cell>
          <cell r="D363" t="str">
            <v>บ้านโคก,รพช.</v>
          </cell>
          <cell r="E363" t="str">
            <v>รพช.30BedsPOP&lt;20000</v>
          </cell>
          <cell r="F363">
            <v>33612616.25</v>
          </cell>
          <cell r="G363">
            <v>26235886.119999997</v>
          </cell>
          <cell r="H363">
            <v>0.78053686523136967</v>
          </cell>
          <cell r="I363">
            <v>34233291.710000008</v>
          </cell>
          <cell r="J363">
            <v>26720346.197874442</v>
          </cell>
          <cell r="K363">
            <v>26425</v>
          </cell>
          <cell r="L363">
            <v>37450973.63208323</v>
          </cell>
          <cell r="M363">
            <v>1417.2553881583058</v>
          </cell>
          <cell r="N363">
            <v>742.70450475732036</v>
          </cell>
          <cell r="O363">
            <v>568.74080000000004</v>
          </cell>
          <cell r="P363">
            <v>9740153.2479167636</v>
          </cell>
          <cell r="Q363">
            <v>17125.821196433881</v>
          </cell>
          <cell r="R363">
            <v>17873.280286501853</v>
          </cell>
          <cell r="S363">
            <v>-0.36871119134882829</v>
          </cell>
          <cell r="T363">
            <v>21611093.939813934</v>
          </cell>
          <cell r="U363">
            <v>16868255.51800302</v>
          </cell>
        </row>
        <row r="364">
          <cell r="C364">
            <v>11163</v>
          </cell>
          <cell r="D364" t="str">
            <v>พิชัย,รพช.</v>
          </cell>
          <cell r="E364" t="str">
            <v>รพช.60BedsPOP60000-80000</v>
          </cell>
          <cell r="F364">
            <v>88952966.020000026</v>
          </cell>
          <cell r="G364">
            <v>74500690.070000023</v>
          </cell>
          <cell r="H364">
            <v>0.83752901565136595</v>
          </cell>
          <cell r="I364">
            <v>81145936.480000004</v>
          </cell>
          <cell r="J364">
            <v>67962076.304202676</v>
          </cell>
          <cell r="K364">
            <v>134734</v>
          </cell>
          <cell r="L364">
            <v>102218263.38818377</v>
          </cell>
          <cell r="M364">
            <v>758.66717671993536</v>
          </cell>
          <cell r="N364">
            <v>593.80677855876331</v>
          </cell>
          <cell r="O364">
            <v>2202.4219000000003</v>
          </cell>
          <cell r="P364">
            <v>39624462.581816226</v>
          </cell>
          <cell r="Q364">
            <v>17991.313372708573</v>
          </cell>
          <cell r="R364">
            <v>13228.8478475954</v>
          </cell>
          <cell r="S364">
            <v>-0.2305459023909904</v>
          </cell>
          <cell r="T364">
            <v>62438073.328856416</v>
          </cell>
          <cell r="U364">
            <v>52293698.094284922</v>
          </cell>
        </row>
        <row r="365">
          <cell r="C365">
            <v>11164</v>
          </cell>
          <cell r="D365" t="str">
            <v>ลับแล,รพช.</v>
          </cell>
          <cell r="E365" t="str">
            <v>รพช.30BedsPOP40000-60000</v>
          </cell>
          <cell r="F365">
            <v>66190666.349999994</v>
          </cell>
          <cell r="G365">
            <v>44755787.029999994</v>
          </cell>
          <cell r="H365">
            <v>0.67616462407769673</v>
          </cell>
          <cell r="I365">
            <v>56885895.169999987</v>
          </cell>
          <cell r="J365">
            <v>38464229.922946304</v>
          </cell>
          <cell r="K365">
            <v>94503</v>
          </cell>
          <cell r="L365">
            <v>92071092.283736616</v>
          </cell>
          <cell r="M365">
            <v>974.26634375349579</v>
          </cell>
          <cell r="N365">
            <v>635.54962394588699</v>
          </cell>
          <cell r="O365">
            <v>1320.3158999999998</v>
          </cell>
          <cell r="P365">
            <v>26145951.436263405</v>
          </cell>
          <cell r="Q365">
            <v>19802.799796823932</v>
          </cell>
          <cell r="R365">
            <v>14762.0315380762</v>
          </cell>
          <cell r="S365">
            <v>-0.32706918931078821</v>
          </cell>
          <cell r="T365">
            <v>38280271.553529605</v>
          </cell>
          <cell r="U365">
            <v>25883765.424584493</v>
          </cell>
        </row>
        <row r="366">
          <cell r="C366">
            <v>11165</v>
          </cell>
          <cell r="D366" t="str">
            <v>ทองแสนขัน,รพช.</v>
          </cell>
          <cell r="E366" t="str">
            <v>รพช.30BedsPOP20000-40000</v>
          </cell>
          <cell r="F366">
            <v>52558599.219999999</v>
          </cell>
          <cell r="G366">
            <v>41950325.370000005</v>
          </cell>
          <cell r="H366">
            <v>0.79816292657276044</v>
          </cell>
          <cell r="I366">
            <v>37279152.329999998</v>
          </cell>
          <cell r="J366">
            <v>29754837.323864538</v>
          </cell>
          <cell r="K366">
            <v>60913</v>
          </cell>
          <cell r="L366">
            <v>52546453.543088228</v>
          </cell>
          <cell r="M366">
            <v>862.64760466711914</v>
          </cell>
          <cell r="N366">
            <v>639.72346893498218</v>
          </cell>
          <cell r="O366">
            <v>1428.5738000000001</v>
          </cell>
          <cell r="P366">
            <v>20529072.446911763</v>
          </cell>
          <cell r="Q366">
            <v>14370.326858095648</v>
          </cell>
          <cell r="R366">
            <v>14702.838036570827</v>
          </cell>
          <cell r="S366">
            <v>-0.17932079098367504</v>
          </cell>
          <cell r="T366">
            <v>30594225.246983487</v>
          </cell>
          <cell r="U366">
            <v>24419176.359358575</v>
          </cell>
        </row>
        <row r="367">
          <cell r="C367">
            <v>10721</v>
          </cell>
          <cell r="D367" t="str">
            <v>กำแพงเพชร,รพท.</v>
          </cell>
          <cell r="E367" t="str">
            <v xml:space="preserve">รพท.400to500Beds </v>
          </cell>
          <cell r="F367">
            <v>793347462.11000001</v>
          </cell>
          <cell r="G367">
            <v>602412455.13999999</v>
          </cell>
          <cell r="H367">
            <v>0.75932990765208208</v>
          </cell>
          <cell r="I367">
            <v>655464678.92000008</v>
          </cell>
          <cell r="J367">
            <v>497713934.11352527</v>
          </cell>
          <cell r="K367">
            <v>389266</v>
          </cell>
          <cell r="L367">
            <v>325370929.52253473</v>
          </cell>
          <cell r="M367">
            <v>835.85756146833967</v>
          </cell>
          <cell r="N367">
            <v>791.31560871627369</v>
          </cell>
          <cell r="O367">
            <v>52169.298500000004</v>
          </cell>
          <cell r="P367">
            <v>577754151.29746521</v>
          </cell>
          <cell r="Q367">
            <v>11074.600730877475</v>
          </cell>
          <cell r="R367">
            <v>13413.586622617246</v>
          </cell>
          <cell r="S367">
            <v>0.11591371739828753</v>
          </cell>
          <cell r="T367">
            <v>655464678.92000008</v>
          </cell>
          <cell r="U367">
            <v>497713934.11352527</v>
          </cell>
        </row>
        <row r="368">
          <cell r="C368">
            <v>11228</v>
          </cell>
          <cell r="D368" t="str">
            <v>ทุ่งโพธิ์ทะเล,รพช.</v>
          </cell>
          <cell r="E368" t="str">
            <v>รพช.10BedsPOP&lt;15000</v>
          </cell>
          <cell r="F368">
            <v>32661926.469999995</v>
          </cell>
          <cell r="G368">
            <v>29872699.459999997</v>
          </cell>
          <cell r="H368">
            <v>0.91460310791643273</v>
          </cell>
          <cell r="I368">
            <v>23630460.349999994</v>
          </cell>
          <cell r="J368">
            <v>21612492.477606028</v>
          </cell>
          <cell r="K368">
            <v>52539</v>
          </cell>
          <cell r="L368">
            <v>36448163.886169657</v>
          </cell>
          <cell r="M368">
            <v>693.73539439596595</v>
          </cell>
          <cell r="N368">
            <v>826.45356328610058</v>
          </cell>
          <cell r="O368">
            <v>462.75999999999993</v>
          </cell>
          <cell r="P368">
            <v>5850615.093830348</v>
          </cell>
          <cell r="Q368">
            <v>12642.87123742404</v>
          </cell>
          <cell r="R368">
            <v>19643.580865919103</v>
          </cell>
          <cell r="S368">
            <v>0.24143789748233432</v>
          </cell>
          <cell r="T368">
            <v>23630460.349999994</v>
          </cell>
          <cell r="U368">
            <v>21612492.477606028</v>
          </cell>
        </row>
        <row r="369">
          <cell r="C369">
            <v>11229</v>
          </cell>
          <cell r="D369" t="str">
            <v>ไทรงาม,รพช.</v>
          </cell>
          <cell r="E369" t="str">
            <v>รพช.30BedsPOP40000-60000</v>
          </cell>
          <cell r="F369">
            <v>50038380.269999996</v>
          </cell>
          <cell r="G369">
            <v>43172365.539999992</v>
          </cell>
          <cell r="H369">
            <v>0.86278503235012882</v>
          </cell>
          <cell r="I369">
            <v>55628545.069999993</v>
          </cell>
          <cell r="J369">
            <v>47995476.057810545</v>
          </cell>
          <cell r="K369">
            <v>88031</v>
          </cell>
          <cell r="L369">
            <v>58590587.710669853</v>
          </cell>
          <cell r="M369">
            <v>665.5676717368865</v>
          </cell>
          <cell r="N369">
            <v>635.54962394588699</v>
          </cell>
          <cell r="O369">
            <v>1233.9205000000002</v>
          </cell>
          <cell r="P369">
            <v>27421284.509330146</v>
          </cell>
          <cell r="Q369">
            <v>22222.894027070743</v>
          </cell>
          <cell r="R369">
            <v>14762.0315380762</v>
          </cell>
          <cell r="S369">
            <v>-0.13775574966714596</v>
          </cell>
          <cell r="T369">
            <v>47965393.140989527</v>
          </cell>
          <cell r="U369">
            <v>41383823.272835299</v>
          </cell>
        </row>
        <row r="370">
          <cell r="C370">
            <v>11230</v>
          </cell>
          <cell r="D370" t="str">
            <v>คลองลาน,รพช.</v>
          </cell>
          <cell r="E370" t="str">
            <v>รพช.60BedsPOP40000-60000</v>
          </cell>
          <cell r="F370">
            <v>81615109.959999993</v>
          </cell>
          <cell r="G370">
            <v>70895246.359999999</v>
          </cell>
          <cell r="H370">
            <v>0.86865344413241796</v>
          </cell>
          <cell r="I370">
            <v>76848282.269999996</v>
          </cell>
          <cell r="J370">
            <v>66754525.06949573</v>
          </cell>
          <cell r="K370">
            <v>116524</v>
          </cell>
          <cell r="L370">
            <v>67764339.644385561</v>
          </cell>
          <cell r="M370">
            <v>581.54834750253644</v>
          </cell>
          <cell r="N370">
            <v>606.27024231824566</v>
          </cell>
          <cell r="O370">
            <v>1834.89</v>
          </cell>
          <cell r="P370">
            <v>50013363.045614459</v>
          </cell>
          <cell r="Q370">
            <v>27256.872643926588</v>
          </cell>
          <cell r="R370">
            <v>14041.46808412123</v>
          </cell>
          <cell r="S370">
            <v>-0.18142754624343543</v>
          </cell>
          <cell r="T370">
            <v>62905886.984730996</v>
          </cell>
          <cell r="U370">
            <v>54643415.385491222</v>
          </cell>
        </row>
        <row r="371">
          <cell r="C371">
            <v>11231</v>
          </cell>
          <cell r="D371" t="str">
            <v>ขาณุวรลักษบุรี,รพช.</v>
          </cell>
          <cell r="E371" t="str">
            <v>รพช.90BedsPOP80000-100000</v>
          </cell>
          <cell r="F371">
            <v>143774092.88999999</v>
          </cell>
          <cell r="G371">
            <v>126177859.51000001</v>
          </cell>
          <cell r="H371">
            <v>0.87761193253736836</v>
          </cell>
          <cell r="I371">
            <v>113371181.47999997</v>
          </cell>
          <cell r="J371">
            <v>99495901.672707483</v>
          </cell>
          <cell r="K371">
            <v>148770</v>
          </cell>
          <cell r="L371">
            <v>110326283.41962595</v>
          </cell>
          <cell r="M371">
            <v>741.58959077519626</v>
          </cell>
          <cell r="N371">
            <v>678.61680281825818</v>
          </cell>
          <cell r="O371">
            <v>4814.5727000000006</v>
          </cell>
          <cell r="P371">
            <v>58974862.760374039</v>
          </cell>
          <cell r="Q371">
            <v>12249.241300349257</v>
          </cell>
          <cell r="R371">
            <v>12849.659147215845</v>
          </cell>
          <cell r="S371">
            <v>-3.8261443802335392E-2</v>
          </cell>
          <cell r="T371">
            <v>109033436.39099859</v>
          </cell>
          <cell r="U371">
            <v>95689044.822294489</v>
          </cell>
        </row>
        <row r="372">
          <cell r="C372">
            <v>11232</v>
          </cell>
          <cell r="D372" t="str">
            <v>คลองขลุง,รพช.</v>
          </cell>
          <cell r="E372" t="str">
            <v>รพช.90BedsPOP60000-80000</v>
          </cell>
          <cell r="F372">
            <v>131973898.06999999</v>
          </cell>
          <cell r="G372">
            <v>108351588.14999999</v>
          </cell>
          <cell r="H372">
            <v>0.82100771239271464</v>
          </cell>
          <cell r="I372">
            <v>92906677.220000014</v>
          </cell>
          <cell r="J372">
            <v>76277098.530400544</v>
          </cell>
          <cell r="K372">
            <v>153475</v>
          </cell>
          <cell r="L372">
            <v>82626500.96042569</v>
          </cell>
          <cell r="M372">
            <v>538.37107646473817</v>
          </cell>
          <cell r="N372">
            <v>654.42035225485768</v>
          </cell>
          <cell r="O372">
            <v>5207.1298999999999</v>
          </cell>
          <cell r="P372">
            <v>53868430.519574299</v>
          </cell>
          <cell r="Q372">
            <v>10345.128996988207</v>
          </cell>
          <cell r="R372">
            <v>13252.048233435693</v>
          </cell>
          <cell r="S372">
            <v>0.2413816272709518</v>
          </cell>
          <cell r="T372">
            <v>92906677.220000014</v>
          </cell>
          <cell r="U372">
            <v>76277098.530400544</v>
          </cell>
        </row>
        <row r="373">
          <cell r="C373">
            <v>11233</v>
          </cell>
          <cell r="D373" t="str">
            <v>พรานกระต่าย,รพช.</v>
          </cell>
          <cell r="E373" t="str">
            <v>รพช.60BedsPOP60000-80000</v>
          </cell>
          <cell r="F373">
            <v>100442436.45</v>
          </cell>
          <cell r="G373">
            <v>85186353.560000002</v>
          </cell>
          <cell r="H373">
            <v>0.84811118259168827</v>
          </cell>
          <cell r="I373">
            <v>88531581.160000026</v>
          </cell>
          <cell r="J373">
            <v>75084623.994319648</v>
          </cell>
          <cell r="K373">
            <v>122918</v>
          </cell>
          <cell r="L373">
            <v>87208371.671654284</v>
          </cell>
          <cell r="M373">
            <v>709.48414122955376</v>
          </cell>
          <cell r="N373">
            <v>593.80677855876331</v>
          </cell>
          <cell r="O373">
            <v>3746.8755000000006</v>
          </cell>
          <cell r="P373">
            <v>49597969.408345684</v>
          </cell>
          <cell r="Q373">
            <v>13237.154372582083</v>
          </cell>
          <cell r="R373">
            <v>13228.8478475954</v>
          </cell>
          <cell r="S373">
            <v>-0.10416149914716336</v>
          </cell>
          <cell r="T373">
            <v>79309998.944505662</v>
          </cell>
          <cell r="U373">
            <v>67263696.996170253</v>
          </cell>
        </row>
        <row r="374">
          <cell r="C374">
            <v>11234</v>
          </cell>
          <cell r="D374" t="str">
            <v>ลานกระบือ,รพช.</v>
          </cell>
          <cell r="E374" t="str">
            <v>รพช.30BedsPOP40000-60000</v>
          </cell>
          <cell r="F374">
            <v>52304738.82</v>
          </cell>
          <cell r="G374">
            <v>42344779.469999999</v>
          </cell>
          <cell r="H374">
            <v>0.80957826050377735</v>
          </cell>
          <cell r="I374">
            <v>45402668.250000007</v>
          </cell>
          <cell r="J374">
            <v>36757013.184065089</v>
          </cell>
          <cell r="K374">
            <v>95268</v>
          </cell>
          <cell r="L374">
            <v>51040416.029692203</v>
          </cell>
          <cell r="M374">
            <v>535.75614088353075</v>
          </cell>
          <cell r="N374">
            <v>635.54962394588699</v>
          </cell>
          <cell r="O374">
            <v>1620.2715000000001</v>
          </cell>
          <cell r="P374">
            <v>15704528.870307798</v>
          </cell>
          <cell r="Q374">
            <v>9692.5292275447646</v>
          </cell>
          <cell r="R374">
            <v>14762.0315380762</v>
          </cell>
          <cell r="S374">
            <v>0.26550468629307089</v>
          </cell>
          <cell r="T374">
            <v>45402668.250000007</v>
          </cell>
          <cell r="U374">
            <v>36757013.184065089</v>
          </cell>
        </row>
        <row r="375">
          <cell r="C375">
            <v>11235</v>
          </cell>
          <cell r="D375" t="str">
            <v>ทรายทองวัฒนา,รพช.</v>
          </cell>
          <cell r="E375" t="str">
            <v>รพช.30BedsPOP20000-40000</v>
          </cell>
          <cell r="F375">
            <v>50215911.789999999</v>
          </cell>
          <cell r="G375">
            <v>42114996.289999999</v>
          </cell>
          <cell r="H375">
            <v>0.83867831507515878</v>
          </cell>
          <cell r="I375">
            <v>43881808.629999995</v>
          </cell>
          <cell r="J375">
            <v>36802721.324258961</v>
          </cell>
          <cell r="K375">
            <v>82188</v>
          </cell>
          <cell r="L375">
            <v>40415059.164616749</v>
          </cell>
          <cell r="M375">
            <v>491.73917317146964</v>
          </cell>
          <cell r="N375">
            <v>639.72346893498218</v>
          </cell>
          <cell r="O375">
            <v>2665.0998999999997</v>
          </cell>
          <cell r="P375">
            <v>26491569.325383246</v>
          </cell>
          <cell r="Q375">
            <v>9940.1787247762259</v>
          </cell>
          <cell r="R375">
            <v>14702.838036570827</v>
          </cell>
          <cell r="S375">
            <v>0.37149527209436911</v>
          </cell>
          <cell r="T375">
            <v>43881808.629999995</v>
          </cell>
          <cell r="U375">
            <v>36802721.324258961</v>
          </cell>
        </row>
        <row r="376">
          <cell r="C376">
            <v>11236</v>
          </cell>
          <cell r="D376" t="str">
            <v>ปางศิลาทอง,รพช.</v>
          </cell>
          <cell r="E376" t="str">
            <v>รพช.30BedsPOP20000-40000</v>
          </cell>
          <cell r="F376">
            <v>38343346.409999996</v>
          </cell>
          <cell r="G376">
            <v>34617921.469999999</v>
          </cell>
          <cell r="H376">
            <v>0.90284038069696493</v>
          </cell>
          <cell r="I376">
            <v>37679367.800000004</v>
          </cell>
          <cell r="J376">
            <v>34018454.768972963</v>
          </cell>
          <cell r="K376">
            <v>57449</v>
          </cell>
          <cell r="L376">
            <v>43779916.705451071</v>
          </cell>
          <cell r="M376">
            <v>762.06577495606666</v>
          </cell>
          <cell r="N376">
            <v>639.72346893498218</v>
          </cell>
          <cell r="O376">
            <v>1023.9262000000001</v>
          </cell>
          <cell r="P376">
            <v>13976878.614548931</v>
          </cell>
          <cell r="Q376">
            <v>13650.27930191544</v>
          </cell>
          <cell r="R376">
            <v>14702.838036570827</v>
          </cell>
          <cell r="S376">
            <v>-0.10303031254042198</v>
          </cell>
          <cell r="T376">
            <v>33797250.759240493</v>
          </cell>
          <cell r="U376">
            <v>30513522.741983473</v>
          </cell>
        </row>
        <row r="377">
          <cell r="C377">
            <v>14135</v>
          </cell>
          <cell r="D377" t="str">
            <v>บึงสามัคคี,รพช.</v>
          </cell>
          <cell r="E377" t="str">
            <v>รพช.30BedsPOP20000-40000</v>
          </cell>
          <cell r="F377">
            <v>43545280.929999992</v>
          </cell>
          <cell r="G377">
            <v>36086236.25</v>
          </cell>
          <cell r="H377">
            <v>0.82870601542356392</v>
          </cell>
          <cell r="I377">
            <v>46776175.00999999</v>
          </cell>
          <cell r="J377">
            <v>38763697.609292381</v>
          </cell>
          <cell r="K377">
            <v>56135</v>
          </cell>
          <cell r="L377">
            <v>39881301.020216368</v>
          </cell>
          <cell r="M377">
            <v>710.4533895112919</v>
          </cell>
          <cell r="N377">
            <v>639.72346893498218</v>
          </cell>
          <cell r="O377">
            <v>2026.1096</v>
          </cell>
          <cell r="P377">
            <v>25320166.339783639</v>
          </cell>
          <cell r="Q377">
            <v>12496.938141837756</v>
          </cell>
          <cell r="R377">
            <v>14702.838036570827</v>
          </cell>
          <cell r="S377">
            <v>7.652755099076757E-3</v>
          </cell>
          <cell r="T377">
            <v>46776175.00999999</v>
          </cell>
          <cell r="U377">
            <v>38763697.609292381</v>
          </cell>
        </row>
        <row r="378">
          <cell r="C378">
            <v>28010</v>
          </cell>
          <cell r="D378" t="str">
            <v>โกสัมพีนคร</v>
          </cell>
          <cell r="E378" t="str">
            <v>รพช.30BedsPOP&lt;20000</v>
          </cell>
          <cell r="F378">
            <v>15044015.140000001</v>
          </cell>
          <cell r="G378">
            <v>13981460.140000001</v>
          </cell>
          <cell r="H378">
            <v>0.92937025188343436</v>
          </cell>
          <cell r="I378">
            <v>15015708.029999999</v>
          </cell>
          <cell r="J378">
            <v>13955152.354049208</v>
          </cell>
          <cell r="K378">
            <v>28592</v>
          </cell>
          <cell r="L378">
            <v>22195015.714652676</v>
          </cell>
          <cell r="M378">
            <v>776.26663803345957</v>
          </cell>
          <cell r="N378">
            <v>742.70450475732036</v>
          </cell>
          <cell r="O378">
            <v>0</v>
          </cell>
          <cell r="P378">
            <v>74262.285347324447</v>
          </cell>
          <cell r="Q378" t="e">
            <v>#DIV/0!</v>
          </cell>
          <cell r="R378">
            <v>17873.280286501853</v>
          </cell>
          <cell r="S378">
            <v>-4.642587873655786E-2</v>
          </cell>
          <cell r="T378">
            <v>14318590.58985566</v>
          </cell>
          <cell r="U378">
            <v>13307272.143109927</v>
          </cell>
        </row>
        <row r="379">
          <cell r="C379">
            <v>10694</v>
          </cell>
          <cell r="D379" t="str">
            <v>ชัยนาท,รพท.</v>
          </cell>
          <cell r="E379" t="str">
            <v xml:space="preserve">รพท.300to400Beds </v>
          </cell>
          <cell r="F379">
            <v>466382982.85000002</v>
          </cell>
          <cell r="G379">
            <v>260496568.93000001</v>
          </cell>
          <cell r="H379">
            <v>0.55854647040966754</v>
          </cell>
          <cell r="I379">
            <v>336990966.83999985</v>
          </cell>
          <cell r="J379">
            <v>188225115.08842322</v>
          </cell>
          <cell r="K379">
            <v>293560</v>
          </cell>
          <cell r="L379">
            <v>223608952.65685549</v>
          </cell>
          <cell r="M379">
            <v>761.71465000972717</v>
          </cell>
          <cell r="N379">
            <v>827.17118061382268</v>
          </cell>
          <cell r="O379">
            <v>27085.8423</v>
          </cell>
          <cell r="P379">
            <v>364596392.95914447</v>
          </cell>
          <cell r="Q379">
            <v>13460.773673600856</v>
          </cell>
          <cell r="R379">
            <v>14048.073310308935</v>
          </cell>
          <cell r="S379">
            <v>5.97120116786393E-2</v>
          </cell>
          <cell r="T379">
            <v>336990966.83999985</v>
          </cell>
          <cell r="U379">
            <v>188225115.08842322</v>
          </cell>
        </row>
        <row r="380">
          <cell r="C380">
            <v>10802</v>
          </cell>
          <cell r="D380" t="str">
            <v>มโนรมย์,รพช.</v>
          </cell>
          <cell r="E380" t="str">
            <v>รพช.30BedsPOP20000-40000</v>
          </cell>
          <cell r="F380">
            <v>39695234.359999999</v>
          </cell>
          <cell r="G380">
            <v>31602731.729999997</v>
          </cell>
          <cell r="H380">
            <v>0.79613415160600143</v>
          </cell>
          <cell r="I380">
            <v>37315808.170000002</v>
          </cell>
          <cell r="J380">
            <v>29708389.278915249</v>
          </cell>
          <cell r="K380">
            <v>63316</v>
          </cell>
          <cell r="L380">
            <v>49266801.236181468</v>
          </cell>
          <cell r="M380">
            <v>778.10981799515866</v>
          </cell>
          <cell r="N380">
            <v>639.72346893498218</v>
          </cell>
          <cell r="O380">
            <v>1265.5885000000001</v>
          </cell>
          <cell r="P380">
            <v>17162031.04381853</v>
          </cell>
          <cell r="Q380">
            <v>13560.514372419257</v>
          </cell>
          <cell r="R380">
            <v>14702.838036570827</v>
          </cell>
          <cell r="S380">
            <v>-0.11013829587771962</v>
          </cell>
          <cell r="T380">
            <v>33205908.648856316</v>
          </cell>
          <cell r="U380">
            <v>26436357.910463609</v>
          </cell>
        </row>
        <row r="381">
          <cell r="C381">
            <v>10803</v>
          </cell>
          <cell r="D381" t="str">
            <v>วัดสิงห์,รพช.</v>
          </cell>
          <cell r="E381" t="str">
            <v>รพช.30BedsPOP40000-60000</v>
          </cell>
          <cell r="F381">
            <v>40955424.579999998</v>
          </cell>
          <cell r="G381">
            <v>30528657.729999997</v>
          </cell>
          <cell r="H381">
            <v>0.74541182378336845</v>
          </cell>
          <cell r="I381">
            <v>56437337.449999996</v>
          </cell>
          <cell r="J381">
            <v>42069058.638081901</v>
          </cell>
          <cell r="K381">
            <v>96342</v>
          </cell>
          <cell r="L381">
            <v>24779661.048966825</v>
          </cell>
          <cell r="M381">
            <v>257.20517582120806</v>
          </cell>
          <cell r="N381">
            <v>635.54962394588699</v>
          </cell>
          <cell r="O381">
            <v>1958.0900000000001</v>
          </cell>
          <cell r="P381">
            <v>59920685.651033156</v>
          </cell>
          <cell r="Q381">
            <v>30601.59933967956</v>
          </cell>
          <cell r="R381">
            <v>14762.0315380762</v>
          </cell>
          <cell r="S381">
            <v>6.4169294652796027E-2</v>
          </cell>
          <cell r="T381">
            <v>56437337.449999996</v>
          </cell>
          <cell r="U381">
            <v>42069058.638081901</v>
          </cell>
        </row>
        <row r="382">
          <cell r="C382">
            <v>10804</v>
          </cell>
          <cell r="D382" t="str">
            <v>สรรพยา,รพช.</v>
          </cell>
          <cell r="E382" t="str">
            <v>รพช.30BedsPOP40000-60000</v>
          </cell>
          <cell r="F382">
            <v>46973583.439999998</v>
          </cell>
          <cell r="G382">
            <v>39209898.460000001</v>
          </cell>
          <cell r="H382">
            <v>0.83472231813192077</v>
          </cell>
          <cell r="I382">
            <v>37976983.570000008</v>
          </cell>
          <cell r="J382">
            <v>31700235.761208273</v>
          </cell>
          <cell r="K382">
            <v>70670</v>
          </cell>
          <cell r="L382">
            <v>57171455.77803731</v>
          </cell>
          <cell r="M382">
            <v>808.99187460078269</v>
          </cell>
          <cell r="N382">
            <v>635.54962394588699</v>
          </cell>
          <cell r="O382">
            <v>810.66699999999992</v>
          </cell>
          <cell r="P382">
            <v>15287266.69196268</v>
          </cell>
          <cell r="Q382">
            <v>18857.640303555814</v>
          </cell>
          <cell r="R382">
            <v>14762.0315380762</v>
          </cell>
          <cell r="S382">
            <v>-0.21498224359829146</v>
          </cell>
          <cell r="T382">
            <v>29812606.437025953</v>
          </cell>
          <cell r="U382">
            <v>24885247.954668928</v>
          </cell>
        </row>
        <row r="383">
          <cell r="C383">
            <v>10806</v>
          </cell>
          <cell r="D383" t="str">
            <v>หันคา,รพช.</v>
          </cell>
          <cell r="E383" t="str">
            <v>รพช.30BedsPOP60000-80000</v>
          </cell>
          <cell r="F383">
            <v>80935917.840000018</v>
          </cell>
          <cell r="G383">
            <v>67851809.050000012</v>
          </cell>
          <cell r="H383">
            <v>0.83833989730164526</v>
          </cell>
          <cell r="I383">
            <v>71007497.779999971</v>
          </cell>
          <cell r="J383">
            <v>59528418.396531977</v>
          </cell>
          <cell r="K383">
            <v>144171</v>
          </cell>
          <cell r="L383">
            <v>84766871.299999759</v>
          </cell>
          <cell r="M383">
            <v>587.96062522976024</v>
          </cell>
          <cell r="N383">
            <v>692.58527443236471</v>
          </cell>
          <cell r="O383">
            <v>1961.0338999999999</v>
          </cell>
          <cell r="P383">
            <v>26957389.290000256</v>
          </cell>
          <cell r="Q383">
            <v>13746.518757274036</v>
          </cell>
          <cell r="R383">
            <v>14363.686703651305</v>
          </cell>
          <cell r="S383">
            <v>0.14584233969400118</v>
          </cell>
          <cell r="T383">
            <v>71007497.779999971</v>
          </cell>
          <cell r="U383">
            <v>59528418.396531977</v>
          </cell>
        </row>
        <row r="384">
          <cell r="C384">
            <v>10675</v>
          </cell>
          <cell r="D384" t="str">
            <v>สวรรค์ประชารักษ์,รพศ.</v>
          </cell>
          <cell r="E384" t="str">
            <v xml:space="preserve">รพศ.=/&lt;800Beds </v>
          </cell>
          <cell r="F384">
            <v>1161112955.4100001</v>
          </cell>
          <cell r="G384">
            <v>653212341.6500001</v>
          </cell>
          <cell r="H384">
            <v>0.56257432888546544</v>
          </cell>
          <cell r="I384">
            <v>1023200809.2700001</v>
          </cell>
          <cell r="J384">
            <v>575626508.59013546</v>
          </cell>
          <cell r="K384">
            <v>505065</v>
          </cell>
          <cell r="L384">
            <v>661582872.565292</v>
          </cell>
          <cell r="M384">
            <v>1309.8964936499103</v>
          </cell>
          <cell r="N384">
            <v>925.92198703460622</v>
          </cell>
          <cell r="O384">
            <v>92195.77399999999</v>
          </cell>
          <cell r="P384">
            <v>827744152.20470774</v>
          </cell>
          <cell r="Q384">
            <v>8978.1138146820904</v>
          </cell>
          <cell r="R384">
            <v>12076.814903924082</v>
          </cell>
          <cell r="S384">
            <v>6.1608404069495762E-2</v>
          </cell>
          <cell r="T384">
            <v>1023200809.2700001</v>
          </cell>
          <cell r="U384">
            <v>575626508.59013546</v>
          </cell>
        </row>
        <row r="385">
          <cell r="C385">
            <v>11209</v>
          </cell>
          <cell r="D385" t="str">
            <v>โกรกพระ,รพช.</v>
          </cell>
          <cell r="E385" t="str">
            <v>รพช.30BedsPOP20000-40000</v>
          </cell>
          <cell r="F385">
            <v>48768004.340000004</v>
          </cell>
          <cell r="G385">
            <v>35385902.039999999</v>
          </cell>
          <cell r="H385">
            <v>0.72559668001374678</v>
          </cell>
          <cell r="I385">
            <v>44691447.579999991</v>
          </cell>
          <cell r="J385">
            <v>32427965.98905639</v>
          </cell>
          <cell r="K385">
            <v>99646</v>
          </cell>
          <cell r="L385">
            <v>58130213.583421342</v>
          </cell>
          <cell r="M385">
            <v>583.36725592017081</v>
          </cell>
          <cell r="N385">
            <v>639.72346893498218</v>
          </cell>
          <cell r="O385">
            <v>879.76100000000019</v>
          </cell>
          <cell r="P385">
            <v>21339407.56657866</v>
          </cell>
          <cell r="Q385">
            <v>24255.914466063688</v>
          </cell>
          <cell r="R385">
            <v>14702.838036570827</v>
          </cell>
          <cell r="S385">
            <v>-3.5092061976102332E-2</v>
          </cell>
          <cell r="T385">
            <v>43123132.531720899</v>
          </cell>
          <cell r="U385">
            <v>31290001.796809483</v>
          </cell>
        </row>
        <row r="386">
          <cell r="C386">
            <v>11210</v>
          </cell>
          <cell r="D386" t="str">
            <v>ชุมแสง,รพช.</v>
          </cell>
          <cell r="E386" t="str">
            <v>รพช.60BedsPOP40000-60000</v>
          </cell>
          <cell r="F386">
            <v>110995319.82000001</v>
          </cell>
          <cell r="G386">
            <v>89204255.380000025</v>
          </cell>
          <cell r="H386">
            <v>0.80367582637413604</v>
          </cell>
          <cell r="I386">
            <v>78964650.25</v>
          </cell>
          <cell r="J386">
            <v>63461980.544013381</v>
          </cell>
          <cell r="K386">
            <v>108087</v>
          </cell>
          <cell r="L386">
            <v>79046395.131421313</v>
          </cell>
          <cell r="M386">
            <v>731.32194557552077</v>
          </cell>
          <cell r="N386">
            <v>606.27024231824566</v>
          </cell>
          <cell r="O386">
            <v>4344.8499999999995</v>
          </cell>
          <cell r="P386">
            <v>44652831.328578703</v>
          </cell>
          <cell r="Q386">
            <v>10277.185939348587</v>
          </cell>
          <cell r="R386">
            <v>14041.46808412123</v>
          </cell>
          <cell r="S386">
            <v>2.2949034589673088E-2</v>
          </cell>
          <cell r="T386">
            <v>78964650.25</v>
          </cell>
          <cell r="U386">
            <v>63461980.544013381</v>
          </cell>
        </row>
        <row r="387">
          <cell r="C387">
            <v>11211</v>
          </cell>
          <cell r="D387" t="str">
            <v>หนองบัว,รพช.</v>
          </cell>
          <cell r="E387" t="str">
            <v>รพช.60BedsPOP40000-60000</v>
          </cell>
          <cell r="F387">
            <v>85086722.539999992</v>
          </cell>
          <cell r="G387">
            <v>72232470.959999993</v>
          </cell>
          <cell r="H387">
            <v>0.84892764468678283</v>
          </cell>
          <cell r="I387">
            <v>71043249.120000005</v>
          </cell>
          <cell r="J387">
            <v>60310578.146337964</v>
          </cell>
          <cell r="K387">
            <v>139467</v>
          </cell>
          <cell r="L387">
            <v>68808114.66871123</v>
          </cell>
          <cell r="M387">
            <v>493.3648437889338</v>
          </cell>
          <cell r="N387">
            <v>606.27024231824566</v>
          </cell>
          <cell r="O387">
            <v>2348.9481000000001</v>
          </cell>
          <cell r="P387">
            <v>39350986.191288769</v>
          </cell>
          <cell r="Q387">
            <v>16752.599255508783</v>
          </cell>
          <cell r="R387">
            <v>14041.46808412123</v>
          </cell>
          <cell r="S387">
            <v>8.6708106190205025E-2</v>
          </cell>
          <cell r="T387">
            <v>71043249.120000005</v>
          </cell>
          <cell r="U387">
            <v>60310578.146337964</v>
          </cell>
        </row>
        <row r="388">
          <cell r="C388">
            <v>11212</v>
          </cell>
          <cell r="D388" t="str">
            <v>บรรพตพิสัย,รพช.</v>
          </cell>
          <cell r="E388" t="str">
            <v>รพช.90BedsPOP60000-80000</v>
          </cell>
          <cell r="F388">
            <v>105655552.96999998</v>
          </cell>
          <cell r="G388">
            <v>92059701.379999995</v>
          </cell>
          <cell r="H388">
            <v>0.87131910053170214</v>
          </cell>
          <cell r="I388">
            <v>83359600.080000013</v>
          </cell>
          <cell r="J388">
            <v>72632811.762388021</v>
          </cell>
          <cell r="K388">
            <v>181695</v>
          </cell>
          <cell r="L388">
            <v>81768970.924740717</v>
          </cell>
          <cell r="M388">
            <v>450.03423828251033</v>
          </cell>
          <cell r="N388">
            <v>654.42035225485768</v>
          </cell>
          <cell r="O388">
            <v>4530.4400000000005</v>
          </cell>
          <cell r="P388">
            <v>55334153.075259298</v>
          </cell>
          <cell r="Q388">
            <v>12213.858493934207</v>
          </cell>
          <cell r="R388">
            <v>13252.048233435693</v>
          </cell>
          <cell r="S388">
            <v>0.30516730823458671</v>
          </cell>
          <cell r="T388">
            <v>83359600.080000013</v>
          </cell>
          <cell r="U388">
            <v>72632811.762388021</v>
          </cell>
        </row>
        <row r="389">
          <cell r="C389">
            <v>11213</v>
          </cell>
          <cell r="D389" t="str">
            <v>เก้าเลี้ยว,รพช.</v>
          </cell>
          <cell r="E389" t="str">
            <v>รพช.30BedsPOP20000-40000</v>
          </cell>
          <cell r="F389">
            <v>51761523.860000007</v>
          </cell>
          <cell r="G389">
            <v>40726715.399999999</v>
          </cell>
          <cell r="H389">
            <v>0.78681445913675219</v>
          </cell>
          <cell r="I389">
            <v>44986254.740000002</v>
          </cell>
          <cell r="J389">
            <v>35395835.69184126</v>
          </cell>
          <cell r="K389">
            <v>83884</v>
          </cell>
          <cell r="L389">
            <v>57399390.669752382</v>
          </cell>
          <cell r="M389">
            <v>684.27102510314694</v>
          </cell>
          <cell r="N389">
            <v>639.72346893498218</v>
          </cell>
          <cell r="O389">
            <v>1331.0617999999999</v>
          </cell>
          <cell r="P389">
            <v>20315850.200247612</v>
          </cell>
          <cell r="Q389">
            <v>15262.890273199646</v>
          </cell>
          <cell r="R389">
            <v>14702.838036570827</v>
          </cell>
          <cell r="S389">
            <v>-5.7675834104270046E-2</v>
          </cell>
          <cell r="T389">
            <v>42391634.974643335</v>
          </cell>
          <cell r="U389">
            <v>33354351.344496623</v>
          </cell>
        </row>
        <row r="390">
          <cell r="C390">
            <v>11214</v>
          </cell>
          <cell r="D390" t="str">
            <v>ตาคลี,รพช.</v>
          </cell>
          <cell r="E390" t="str">
            <v>รพช.120BedsPOP&lt;100000</v>
          </cell>
          <cell r="F390">
            <v>151698585.99000001</v>
          </cell>
          <cell r="G390">
            <v>125529038.76000001</v>
          </cell>
          <cell r="H390">
            <v>0.82748984073111198</v>
          </cell>
          <cell r="I390">
            <v>110803031.79999998</v>
          </cell>
          <cell r="J390">
            <v>91688383.136706322</v>
          </cell>
          <cell r="K390">
            <v>155126</v>
          </cell>
          <cell r="L390">
            <v>99611121.63725616</v>
          </cell>
          <cell r="M390">
            <v>642.13040777984452</v>
          </cell>
          <cell r="N390">
            <v>614.13597666079704</v>
          </cell>
          <cell r="O390">
            <v>4314.8677000000007</v>
          </cell>
          <cell r="P390">
            <v>76426370.092743829</v>
          </cell>
          <cell r="Q390">
            <v>17712.332197982298</v>
          </cell>
          <cell r="R390">
            <v>13494.284311153207</v>
          </cell>
          <cell r="S390">
            <v>-0.12805784997369246</v>
          </cell>
          <cell r="T390">
            <v>96613833.777125314</v>
          </cell>
          <cell r="U390">
            <v>79946965.924655557</v>
          </cell>
        </row>
        <row r="391">
          <cell r="C391">
            <v>11215</v>
          </cell>
          <cell r="D391" t="str">
            <v>ท่าตะโก,รพช.</v>
          </cell>
          <cell r="E391" t="str">
            <v>รพช.60BedsPOP40000-60000</v>
          </cell>
          <cell r="F391">
            <v>92068758.690000013</v>
          </cell>
          <cell r="G391">
            <v>74987228.330000013</v>
          </cell>
          <cell r="H391">
            <v>0.81446985271611683</v>
          </cell>
          <cell r="I391">
            <v>69719684.74000001</v>
          </cell>
          <cell r="J391">
            <v>56784581.361601904</v>
          </cell>
          <cell r="K391">
            <v>106687</v>
          </cell>
          <cell r="L391">
            <v>86856919.98152332</v>
          </cell>
          <cell r="M391">
            <v>814.12843159450847</v>
          </cell>
          <cell r="N391">
            <v>606.27024231824566</v>
          </cell>
          <cell r="O391">
            <v>2308.3701000000001</v>
          </cell>
          <cell r="P391">
            <v>35257398.058476672</v>
          </cell>
          <cell r="Q391">
            <v>15273.719781102982</v>
          </cell>
          <cell r="R391">
            <v>14041.46808412123</v>
          </cell>
          <cell r="S391">
            <v>-0.20489210449595191</v>
          </cell>
          <cell r="T391">
            <v>55434671.808827102</v>
          </cell>
          <cell r="U391">
            <v>45149868.98350168</v>
          </cell>
        </row>
        <row r="392">
          <cell r="C392">
            <v>11216</v>
          </cell>
          <cell r="D392" t="str">
            <v>ไพศาลี,รพช.</v>
          </cell>
          <cell r="E392" t="str">
            <v>รพช.60BedsPOP40000-60000</v>
          </cell>
          <cell r="F392">
            <v>83860171.870000005</v>
          </cell>
          <cell r="G392">
            <v>73693782.540000007</v>
          </cell>
          <cell r="H392">
            <v>0.87876975322969852</v>
          </cell>
          <cell r="I392">
            <v>65358410.299999997</v>
          </cell>
          <cell r="J392">
            <v>57434994.090816386</v>
          </cell>
          <cell r="K392">
            <v>117384</v>
          </cell>
          <cell r="L392">
            <v>66791055.585643418</v>
          </cell>
          <cell r="M392">
            <v>568.99624808869532</v>
          </cell>
          <cell r="N392">
            <v>606.27024231824566</v>
          </cell>
          <cell r="O392">
            <v>2956.0873000000001</v>
          </cell>
          <cell r="P392">
            <v>36426121.584356591</v>
          </cell>
          <cell r="Q392">
            <v>12322.410635286918</v>
          </cell>
          <cell r="R392">
            <v>14041.46808412123</v>
          </cell>
          <cell r="S392">
            <v>9.1622874122348333E-2</v>
          </cell>
          <cell r="T392">
            <v>65358410.299999997</v>
          </cell>
          <cell r="U392">
            <v>57434994.090816386</v>
          </cell>
        </row>
        <row r="393">
          <cell r="C393">
            <v>11217</v>
          </cell>
          <cell r="D393" t="str">
            <v>พยุหะคีรี,รพช.</v>
          </cell>
          <cell r="E393" t="str">
            <v>รพช.30BedsPOP40000-60000</v>
          </cell>
          <cell r="F393">
            <v>55618895.300000004</v>
          </cell>
          <cell r="G393">
            <v>44912692.060000002</v>
          </cell>
          <cell r="H393">
            <v>0.80750780499590391</v>
          </cell>
          <cell r="I393">
            <v>44498775.030000001</v>
          </cell>
          <cell r="J393">
            <v>35933108.14948184</v>
          </cell>
          <cell r="K393">
            <v>85426</v>
          </cell>
          <cell r="L393">
            <v>55764857.347523272</v>
          </cell>
          <cell r="M393">
            <v>652.78553774639192</v>
          </cell>
          <cell r="N393">
            <v>635.54962394588699</v>
          </cell>
          <cell r="O393">
            <v>1731.2818000000002</v>
          </cell>
          <cell r="P393">
            <v>28966823.08247672</v>
          </cell>
          <cell r="Q393">
            <v>16731.431637805421</v>
          </cell>
          <cell r="R393">
            <v>14762.0315380762</v>
          </cell>
          <cell r="S393">
            <v>-5.7616958581796336E-2</v>
          </cell>
          <cell r="T393">
            <v>41934890.952155814</v>
          </cell>
          <cell r="U393">
            <v>33862751.745517932</v>
          </cell>
        </row>
        <row r="394">
          <cell r="C394">
            <v>11218</v>
          </cell>
          <cell r="D394" t="str">
            <v>ลาดยาว,รพช.</v>
          </cell>
          <cell r="E394" t="str">
            <v>รพช.90BedsPOP100000-120000</v>
          </cell>
          <cell r="F394">
            <v>188950364.17999998</v>
          </cell>
          <cell r="G394">
            <v>165516897.10999998</v>
          </cell>
          <cell r="H394">
            <v>0.8759808314120181</v>
          </cell>
          <cell r="I394">
            <v>124053689.39000005</v>
          </cell>
          <cell r="J394">
            <v>108668653.97158049</v>
          </cell>
          <cell r="K394">
            <v>203303</v>
          </cell>
          <cell r="L394">
            <v>118775001.36396335</v>
          </cell>
          <cell r="M394">
            <v>584.22650607203707</v>
          </cell>
          <cell r="N394">
            <v>657.43480423849883</v>
          </cell>
          <cell r="O394">
            <v>2732.9704000000002</v>
          </cell>
          <cell r="P394">
            <v>81129192.266036659</v>
          </cell>
          <cell r="Q394">
            <v>29685.353440358027</v>
          </cell>
          <cell r="R394">
            <v>14949.295525467131</v>
          </cell>
          <cell r="S394">
            <v>-0.12700955888369148</v>
          </cell>
          <cell r="T394">
            <v>108297685.02268167</v>
          </cell>
          <cell r="U394">
            <v>94866696.166165546</v>
          </cell>
        </row>
        <row r="395">
          <cell r="C395">
            <v>11219</v>
          </cell>
          <cell r="D395" t="str">
            <v>ตากฟ้า,รพช.</v>
          </cell>
          <cell r="E395" t="str">
            <v>รพช.30BedsPOP20000-40000</v>
          </cell>
          <cell r="F395">
            <v>55100155.699999996</v>
          </cell>
          <cell r="G395">
            <v>46302248.069999993</v>
          </cell>
          <cell r="H395">
            <v>0.84032880636669416</v>
          </cell>
          <cell r="I395">
            <v>44871224.970000006</v>
          </cell>
          <cell r="J395">
            <v>37706582.919251509</v>
          </cell>
          <cell r="K395">
            <v>89931</v>
          </cell>
          <cell r="L395">
            <v>59146618.402311265</v>
          </cell>
          <cell r="M395">
            <v>657.68887705364409</v>
          </cell>
          <cell r="N395">
            <v>639.72346893498218</v>
          </cell>
          <cell r="O395">
            <v>1552.0873000000001</v>
          </cell>
          <cell r="P395">
            <v>23021599.887688737</v>
          </cell>
          <cell r="Q395">
            <v>14832.67074454429</v>
          </cell>
          <cell r="R395">
            <v>14702.838036570827</v>
          </cell>
          <cell r="S395">
            <v>-2.2115105481248547E-2</v>
          </cell>
          <cell r="T395">
            <v>43878893.096715622</v>
          </cell>
          <cell r="U395">
            <v>36872697.860654816</v>
          </cell>
        </row>
        <row r="396">
          <cell r="C396">
            <v>11220</v>
          </cell>
          <cell r="D396" t="str">
            <v>แม่วงก์,รพช.</v>
          </cell>
          <cell r="E396" t="str">
            <v>รพช.30BedsPOP20000-40000</v>
          </cell>
          <cell r="F396">
            <v>46598939.149999999</v>
          </cell>
          <cell r="G396">
            <v>41830076.079999998</v>
          </cell>
          <cell r="H396">
            <v>0.89766155288108096</v>
          </cell>
          <cell r="I396">
            <v>49400121.350000001</v>
          </cell>
          <cell r="J396">
            <v>44344589.643554844</v>
          </cell>
          <cell r="K396">
            <v>66527</v>
          </cell>
          <cell r="L396">
            <v>51542927.409983896</v>
          </cell>
          <cell r="M396">
            <v>774.76704811556056</v>
          </cell>
          <cell r="N396">
            <v>639.72346893498218</v>
          </cell>
          <cell r="O396">
            <v>1688.2323999999999</v>
          </cell>
          <cell r="P396">
            <v>23129760.550016109</v>
          </cell>
          <cell r="Q396">
            <v>13700.578516332296</v>
          </cell>
          <cell r="R396">
            <v>14702.838036570827</v>
          </cell>
          <cell r="S396">
            <v>-9.7652801795179822E-2</v>
          </cell>
          <cell r="T396">
            <v>44576061.091150619</v>
          </cell>
          <cell r="U396">
            <v>40014216.2204042</v>
          </cell>
        </row>
        <row r="397">
          <cell r="C397">
            <v>10726</v>
          </cell>
          <cell r="D397" t="str">
            <v>พิจิตร,รพท.</v>
          </cell>
          <cell r="E397" t="str">
            <v xml:space="preserve">รพท.400to500Beds </v>
          </cell>
          <cell r="F397">
            <v>709307641.74999988</v>
          </cell>
          <cell r="G397">
            <v>451907624.2299999</v>
          </cell>
          <cell r="H397">
            <v>0.63711089184807868</v>
          </cell>
          <cell r="I397">
            <v>555589503.90999997</v>
          </cell>
          <cell r="J397">
            <v>353972124.33753169</v>
          </cell>
          <cell r="K397">
            <v>372885</v>
          </cell>
          <cell r="L397">
            <v>293384655.21596658</v>
          </cell>
          <cell r="M397">
            <v>786.79661347591502</v>
          </cell>
          <cell r="N397">
            <v>791.31560871627369</v>
          </cell>
          <cell r="O397">
            <v>33533.06</v>
          </cell>
          <cell r="P397">
            <v>569362418.06403339</v>
          </cell>
          <cell r="Q397">
            <v>16979.136949149091</v>
          </cell>
          <cell r="R397">
            <v>13413.586622617246</v>
          </cell>
          <cell r="S397">
            <v>-0.13663187177704164</v>
          </cell>
          <cell r="T397">
            <v>479678270.0510987</v>
          </cell>
          <cell r="U397">
            <v>305608250.43239903</v>
          </cell>
        </row>
        <row r="398">
          <cell r="C398">
            <v>11258</v>
          </cell>
          <cell r="D398" t="str">
            <v>วังทรายพูน,รพช.</v>
          </cell>
          <cell r="E398" t="str">
            <v>รพช.30BedsPOP20000-40000</v>
          </cell>
          <cell r="F398">
            <v>36707775.480000004</v>
          </cell>
          <cell r="G398">
            <v>30469200.219999999</v>
          </cell>
          <cell r="H398">
            <v>0.83004758042614013</v>
          </cell>
          <cell r="I398">
            <v>36934624.199999996</v>
          </cell>
          <cell r="J398">
            <v>30657495.451158758</v>
          </cell>
          <cell r="K398">
            <v>53335</v>
          </cell>
          <cell r="L398">
            <v>41559273.958424829</v>
          </cell>
          <cell r="M398">
            <v>779.21203634432982</v>
          </cell>
          <cell r="N398">
            <v>639.72346893498218</v>
          </cell>
          <cell r="O398">
            <v>1749.6853000000001</v>
          </cell>
          <cell r="P398">
            <v>21903598.65157517</v>
          </cell>
          <cell r="Q398">
            <v>12518.593287361544</v>
          </cell>
          <cell r="R398">
            <v>14702.838036570827</v>
          </cell>
          <cell r="S398">
            <v>-5.7007848285042934E-2</v>
          </cell>
          <cell r="T398">
            <v>34829060.747141324</v>
          </cell>
          <cell r="U398">
            <v>28909777.601679709</v>
          </cell>
        </row>
        <row r="399">
          <cell r="C399">
            <v>11259</v>
          </cell>
          <cell r="D399" t="str">
            <v>โพธิ์ประทับช้าง,รพช.</v>
          </cell>
          <cell r="E399" t="str">
            <v>รพช.30BedsPOP40000-60000</v>
          </cell>
          <cell r="F399">
            <v>43507754.200000003</v>
          </cell>
          <cell r="G399">
            <v>37542990.550000004</v>
          </cell>
          <cell r="H399">
            <v>0.86290343503871325</v>
          </cell>
          <cell r="I399">
            <v>36327575.480000012</v>
          </cell>
          <cell r="J399">
            <v>31347189.668320142</v>
          </cell>
          <cell r="K399">
            <v>63826</v>
          </cell>
          <cell r="L399">
            <v>44419172.139390625</v>
          </cell>
          <cell r="M399">
            <v>695.9416560553791</v>
          </cell>
          <cell r="N399">
            <v>635.54962394588699</v>
          </cell>
          <cell r="O399">
            <v>1873.7977999999998</v>
          </cell>
          <cell r="P399">
            <v>24171512.360609386</v>
          </cell>
          <cell r="Q399">
            <v>12899.744230999411</v>
          </cell>
          <cell r="R399">
            <v>14762.0315380762</v>
          </cell>
          <cell r="S399">
            <v>-5.3218886079498869E-3</v>
          </cell>
          <cell r="T399">
            <v>36134244.169898562</v>
          </cell>
          <cell r="U399">
            <v>31180363.416733067</v>
          </cell>
        </row>
        <row r="400">
          <cell r="C400">
            <v>11260</v>
          </cell>
          <cell r="D400" t="str">
            <v>บางมูลนาก,รพช.</v>
          </cell>
          <cell r="E400" t="str">
            <v>รพช.90BedsPOP60000-80000</v>
          </cell>
          <cell r="F400">
            <v>209312580.11000001</v>
          </cell>
          <cell r="G400">
            <v>156117414.89000002</v>
          </cell>
          <cell r="H400">
            <v>0.7458577731350674</v>
          </cell>
          <cell r="I400">
            <v>109238479.58</v>
          </cell>
          <cell r="J400">
            <v>81476369.120199338</v>
          </cell>
          <cell r="K400">
            <v>124127</v>
          </cell>
          <cell r="L400">
            <v>130204780.75324595</v>
          </cell>
          <cell r="M400">
            <v>1048.9642120831563</v>
          </cell>
          <cell r="N400">
            <v>654.42035225485768</v>
          </cell>
          <cell r="O400">
            <v>4575.2555999999995</v>
          </cell>
          <cell r="P400">
            <v>41234791.136754036</v>
          </cell>
          <cell r="Q400">
            <v>9012.5655792332218</v>
          </cell>
          <cell r="R400">
            <v>13252.048233435693</v>
          </cell>
          <cell r="S400">
            <v>-0.17252043159056518</v>
          </cell>
          <cell r="T400">
            <v>90392609.936561257</v>
          </cell>
          <cell r="U400">
            <v>67420030.755150348</v>
          </cell>
        </row>
        <row r="401">
          <cell r="C401">
            <v>11261</v>
          </cell>
          <cell r="D401" t="str">
            <v>โพทะเล,รพช.</v>
          </cell>
          <cell r="E401" t="str">
            <v>รพช.60BedsPOP80000-100000</v>
          </cell>
          <cell r="F401">
            <v>2451252</v>
          </cell>
          <cell r="G401">
            <v>2009736</v>
          </cell>
          <cell r="H401">
            <v>0.81988143201922936</v>
          </cell>
          <cell r="I401">
            <v>2036589.3900000001</v>
          </cell>
          <cell r="J401">
            <v>1669761.8255083689</v>
          </cell>
          <cell r="K401">
            <v>9188</v>
          </cell>
          <cell r="L401">
            <v>2549764.6061462527</v>
          </cell>
          <cell r="M401">
            <v>277.51029670725433</v>
          </cell>
          <cell r="N401">
            <v>690.56996926959641</v>
          </cell>
          <cell r="O401">
            <v>2565.87</v>
          </cell>
          <cell r="P401">
            <v>1545315.6538537473</v>
          </cell>
          <cell r="Q401">
            <v>602.25796858521574</v>
          </cell>
          <cell r="R401">
            <v>13783.373240377297</v>
          </cell>
          <cell r="S401">
            <v>9.1857101999597823</v>
          </cell>
          <cell r="T401">
            <v>2036589.3900000001</v>
          </cell>
          <cell r="U401">
            <v>1669761.8255083689</v>
          </cell>
        </row>
        <row r="402">
          <cell r="C402">
            <v>11262</v>
          </cell>
          <cell r="D402" t="str">
            <v>สามง่าม,รพช.</v>
          </cell>
          <cell r="E402" t="str">
            <v>รพช.60BedsPOP40000-60000</v>
          </cell>
          <cell r="F402">
            <v>45540938.589999989</v>
          </cell>
          <cell r="G402">
            <v>39039232.11999999</v>
          </cell>
          <cell r="H402">
            <v>0.85723380608085087</v>
          </cell>
          <cell r="I402">
            <v>35957926.499999993</v>
          </cell>
          <cell r="J402">
            <v>30824350.192370482</v>
          </cell>
          <cell r="K402">
            <v>53912</v>
          </cell>
          <cell r="L402">
            <v>44246363.302957013</v>
          </cell>
          <cell r="M402">
            <v>820.71455896566647</v>
          </cell>
          <cell r="N402">
            <v>606.27024231824566</v>
          </cell>
          <cell r="O402">
            <v>1691.0087000000001</v>
          </cell>
          <cell r="P402">
            <v>21273685.71704299</v>
          </cell>
          <cell r="Q402">
            <v>12580.470885243221</v>
          </cell>
          <cell r="R402">
            <v>14041.46808412123</v>
          </cell>
          <cell r="S402">
            <v>-0.13874475311125772</v>
          </cell>
          <cell r="T402">
            <v>30968952.865364742</v>
          </cell>
          <cell r="U402">
            <v>26547633.33511509</v>
          </cell>
        </row>
        <row r="403">
          <cell r="C403">
            <v>11263</v>
          </cell>
          <cell r="D403" t="str">
            <v>ทับคล้อ,รพช.</v>
          </cell>
          <cell r="E403" t="str">
            <v>รพช.30BedsPOP40000-60000</v>
          </cell>
          <cell r="F403">
            <v>56279346.730000004</v>
          </cell>
          <cell r="G403">
            <v>43357104.730000004</v>
          </cell>
          <cell r="H403">
            <v>0.77039104483578291</v>
          </cell>
          <cell r="I403">
            <v>47147429.729999997</v>
          </cell>
          <cell r="J403">
            <v>36321957.651016355</v>
          </cell>
          <cell r="K403">
            <v>96958</v>
          </cell>
          <cell r="L403">
            <v>59199360.659209989</v>
          </cell>
          <cell r="M403">
            <v>610.56705644928718</v>
          </cell>
          <cell r="N403">
            <v>635.54962394588699</v>
          </cell>
          <cell r="O403">
            <v>1597.56</v>
          </cell>
          <cell r="P403">
            <v>21754020.930790003</v>
          </cell>
          <cell r="Q403">
            <v>13617.029051046598</v>
          </cell>
          <cell r="R403">
            <v>14762.0315380762</v>
          </cell>
          <cell r="S403">
            <v>5.2517509077588814E-2</v>
          </cell>
          <cell r="T403">
            <v>47147429.729999997</v>
          </cell>
          <cell r="U403">
            <v>36321957.651016355</v>
          </cell>
        </row>
        <row r="404">
          <cell r="C404">
            <v>11456</v>
          </cell>
          <cell r="D404" t="str">
            <v>ตะพานหิน,รพร.</v>
          </cell>
          <cell r="E404" t="str">
            <v>รพช.90BedsPOP60000-80000</v>
          </cell>
          <cell r="F404">
            <v>139204370.60000002</v>
          </cell>
          <cell r="G404">
            <v>90443063.980000004</v>
          </cell>
          <cell r="H404">
            <v>0.64971425530801541</v>
          </cell>
          <cell r="I404">
            <v>125294375.47000003</v>
          </cell>
          <cell r="J404">
            <v>81405541.852773935</v>
          </cell>
          <cell r="K404">
            <v>180484</v>
          </cell>
          <cell r="L404">
            <v>118790687.98692296</v>
          </cell>
          <cell r="M404">
            <v>658.17849774452566</v>
          </cell>
          <cell r="N404">
            <v>654.42035225485768</v>
          </cell>
          <cell r="O404">
            <v>7480.5415999999987</v>
          </cell>
          <cell r="P404">
            <v>86837811.883077011</v>
          </cell>
          <cell r="Q404">
            <v>11608.492610090829</v>
          </cell>
          <cell r="R404">
            <v>13252.048233435693</v>
          </cell>
          <cell r="S404">
            <v>5.6492174426851956E-2</v>
          </cell>
          <cell r="T404">
            <v>125294375.47000003</v>
          </cell>
          <cell r="U404">
            <v>81405541.852773935</v>
          </cell>
        </row>
        <row r="405">
          <cell r="C405">
            <v>11631</v>
          </cell>
          <cell r="D405" t="str">
            <v>วชิรบารมี,รพช.</v>
          </cell>
          <cell r="E405" t="str">
            <v>รพช.30BedsPOP20000-40000</v>
          </cell>
          <cell r="F405">
            <v>39096744.289999999</v>
          </cell>
          <cell r="G405">
            <v>33489260.440000001</v>
          </cell>
          <cell r="H405">
            <v>0.85657414826138711</v>
          </cell>
          <cell r="I405">
            <v>37978239.68</v>
          </cell>
          <cell r="J405">
            <v>32531178.306362815</v>
          </cell>
          <cell r="K405">
            <v>58066</v>
          </cell>
          <cell r="L405">
            <v>43260485.427121118</v>
          </cell>
          <cell r="M405">
            <v>745.02265399926148</v>
          </cell>
          <cell r="N405">
            <v>639.72346893498218</v>
          </cell>
          <cell r="O405">
            <v>6997.0969999999998</v>
          </cell>
          <cell r="P405">
            <v>18385694.612878874</v>
          </cell>
          <cell r="Q405">
            <v>2627.6175123596076</v>
          </cell>
          <cell r="R405">
            <v>14702.838036570827</v>
          </cell>
          <cell r="S405">
            <v>1.2714037880935718</v>
          </cell>
          <cell r="T405">
            <v>37978239.68</v>
          </cell>
          <cell r="U405">
            <v>32531178.306362815</v>
          </cell>
        </row>
        <row r="406">
          <cell r="C406">
            <v>10720</v>
          </cell>
          <cell r="D406" t="str">
            <v>อุทัยธานี,รพท.</v>
          </cell>
          <cell r="E406" t="str">
            <v xml:space="preserve">รพท.300to400Beds </v>
          </cell>
          <cell r="F406">
            <v>415983176.34999996</v>
          </cell>
          <cell r="G406">
            <v>255007821.60999998</v>
          </cell>
          <cell r="H406">
            <v>0.61302436278202144</v>
          </cell>
          <cell r="I406">
            <v>292465606.38999999</v>
          </cell>
          <cell r="J406">
            <v>179288541.99288723</v>
          </cell>
          <cell r="K406">
            <v>242819</v>
          </cell>
          <cell r="L406">
            <v>171572126.52421734</v>
          </cell>
          <cell r="M406">
            <v>706.58443747901663</v>
          </cell>
          <cell r="N406">
            <v>827.17118061382268</v>
          </cell>
          <cell r="O406">
            <v>24501.688300000002</v>
          </cell>
          <cell r="P406">
            <v>352461164.67578268</v>
          </cell>
          <cell r="Q406">
            <v>14385.178701166591</v>
          </cell>
          <cell r="R406">
            <v>14048.073310308935</v>
          </cell>
          <cell r="S406">
            <v>4.011405672733058E-2</v>
          </cell>
          <cell r="T406">
            <v>292465606.38999999</v>
          </cell>
          <cell r="U406">
            <v>179288541.99288723</v>
          </cell>
        </row>
        <row r="407">
          <cell r="C407">
            <v>11221</v>
          </cell>
          <cell r="D407" t="str">
            <v>ทัพทัน,รพช.</v>
          </cell>
          <cell r="E407" t="str">
            <v>รพช.90BedsPOP&lt;60000</v>
          </cell>
          <cell r="F407">
            <v>97208566.969999999</v>
          </cell>
          <cell r="G407">
            <v>48599849.539999999</v>
          </cell>
          <cell r="H407">
            <v>0.49995438730208452</v>
          </cell>
          <cell r="I407">
            <v>97398429.63000001</v>
          </cell>
          <cell r="J407">
            <v>48694772.209851854</v>
          </cell>
          <cell r="K407">
            <v>156906</v>
          </cell>
          <cell r="L407">
            <v>91105730.203842178</v>
          </cell>
          <cell r="M407">
            <v>580.6389188676161</v>
          </cell>
          <cell r="N407">
            <v>625.38787063931409</v>
          </cell>
          <cell r="O407">
            <v>4901.6651000000002</v>
          </cell>
          <cell r="P407">
            <v>55260017.836157851</v>
          </cell>
          <cell r="Q407">
            <v>11273.723665078189</v>
          </cell>
          <cell r="R407">
            <v>16061.802428930911</v>
          </cell>
          <cell r="S407">
            <v>0.20832017058516483</v>
          </cell>
          <cell r="T407">
            <v>97398429.63000001</v>
          </cell>
          <cell r="U407">
            <v>48694772.209851854</v>
          </cell>
        </row>
        <row r="408">
          <cell r="C408">
            <v>11222</v>
          </cell>
          <cell r="D408" t="str">
            <v>สว่างอารมณ์,รพช.</v>
          </cell>
          <cell r="E408" t="str">
            <v>รพช.30BedsPOP20000-40000</v>
          </cell>
          <cell r="F408">
            <v>47379073.75</v>
          </cell>
          <cell r="G408">
            <v>38344314.340000004</v>
          </cell>
          <cell r="H408">
            <v>0.80930907476847846</v>
          </cell>
          <cell r="I408">
            <v>40663935.430000007</v>
          </cell>
          <cell r="J408">
            <v>32909691.959298458</v>
          </cell>
          <cell r="K408">
            <v>78084</v>
          </cell>
          <cell r="L408">
            <v>37309701.882294603</v>
          </cell>
          <cell r="M408">
            <v>477.8149413746043</v>
          </cell>
          <cell r="N408">
            <v>639.72346893498218</v>
          </cell>
          <cell r="O408">
            <v>2089.4162000000001</v>
          </cell>
          <cell r="P408">
            <v>31452509.207705401</v>
          </cell>
          <cell r="Q408">
            <v>15053.252294925922</v>
          </cell>
          <cell r="R408">
            <v>14702.838036570827</v>
          </cell>
          <cell r="S408">
            <v>0.17321002406856179</v>
          </cell>
          <cell r="T408">
            <v>40663935.430000007</v>
          </cell>
          <cell r="U408">
            <v>32909691.959298458</v>
          </cell>
        </row>
        <row r="409">
          <cell r="C409">
            <v>11223</v>
          </cell>
          <cell r="D409" t="str">
            <v>หนองฉาง,รพช.</v>
          </cell>
          <cell r="E409" t="str">
            <v>รพช.90BedsPOP&lt;60000</v>
          </cell>
          <cell r="F409">
            <v>106268876.17000002</v>
          </cell>
          <cell r="G409">
            <v>76873320.210000008</v>
          </cell>
          <cell r="H409">
            <v>0.72338508677766133</v>
          </cell>
          <cell r="I409">
            <v>83404798.669999987</v>
          </cell>
          <cell r="J409">
            <v>60333787.523571312</v>
          </cell>
          <cell r="K409">
            <v>144470.5</v>
          </cell>
          <cell r="L409">
            <v>78393485.691920996</v>
          </cell>
          <cell r="M409">
            <v>542.62625028584375</v>
          </cell>
          <cell r="N409">
            <v>625.38787063931409</v>
          </cell>
          <cell r="O409">
            <v>4576.7999000000009</v>
          </cell>
          <cell r="P409">
            <v>47903696.428079009</v>
          </cell>
          <cell r="Q409">
            <v>10466.635525857051</v>
          </cell>
          <cell r="R409">
            <v>16061.802428930911</v>
          </cell>
          <cell r="S409">
            <v>0.29743000885052367</v>
          </cell>
          <cell r="T409">
            <v>83404798.669999987</v>
          </cell>
          <cell r="U409">
            <v>60333787.523571312</v>
          </cell>
        </row>
        <row r="410">
          <cell r="C410">
            <v>11224</v>
          </cell>
          <cell r="D410" t="str">
            <v>หนองขาหย่าง,รพช.</v>
          </cell>
          <cell r="E410" t="str">
            <v>รพช.10BedsPOP&lt;15000</v>
          </cell>
          <cell r="F410">
            <v>16059724.85</v>
          </cell>
          <cell r="G410">
            <v>12050374.039999999</v>
          </cell>
          <cell r="H410">
            <v>0.75034747808895363</v>
          </cell>
          <cell r="I410">
            <v>13741905.279999997</v>
          </cell>
          <cell r="J410">
            <v>10311203.970985275</v>
          </cell>
          <cell r="K410">
            <v>37404</v>
          </cell>
          <cell r="L410">
            <v>25777629.292792384</v>
          </cell>
          <cell r="M410">
            <v>689.16771716373603</v>
          </cell>
          <cell r="N410">
            <v>826.45356328610058</v>
          </cell>
          <cell r="O410">
            <v>317.77750000000003</v>
          </cell>
          <cell r="P410">
            <v>6493619.5072076153</v>
          </cell>
          <cell r="Q410">
            <v>20434.484843035189</v>
          </cell>
          <cell r="R410">
            <v>19643.580865919103</v>
          </cell>
          <cell r="S410">
            <v>0.15133310551567247</v>
          </cell>
          <cell r="T410">
            <v>13741905.279999997</v>
          </cell>
          <cell r="U410">
            <v>10311203.970985275</v>
          </cell>
        </row>
        <row r="411">
          <cell r="C411">
            <v>11225</v>
          </cell>
          <cell r="D411" t="str">
            <v>บ้านไร่,รพช.</v>
          </cell>
          <cell r="E411" t="str">
            <v>รพช.60BedsPOP40000-60000</v>
          </cell>
          <cell r="F411">
            <v>78167103.159999996</v>
          </cell>
          <cell r="G411">
            <v>62742334.409999996</v>
          </cell>
          <cell r="H411">
            <v>0.80266930554625915</v>
          </cell>
          <cell r="I411">
            <v>65978420.520000011</v>
          </cell>
          <cell r="J411">
            <v>52958852.979827464</v>
          </cell>
          <cell r="K411">
            <v>125085</v>
          </cell>
          <cell r="L411">
            <v>59422841.513615735</v>
          </cell>
          <cell r="M411">
            <v>475.05969151869317</v>
          </cell>
          <cell r="N411">
            <v>606.27024231824566</v>
          </cell>
          <cell r="O411">
            <v>2639.6158999999998</v>
          </cell>
          <cell r="P411">
            <v>30634800.006384257</v>
          </cell>
          <cell r="Q411">
            <v>11605.779464498703</v>
          </cell>
          <cell r="R411">
            <v>14041.46808412123</v>
          </cell>
          <cell r="S411">
            <v>0.2536348250858203</v>
          </cell>
          <cell r="T411">
            <v>65978420.520000011</v>
          </cell>
          <cell r="U411">
            <v>52958852.979827464</v>
          </cell>
        </row>
        <row r="412">
          <cell r="C412">
            <v>11226</v>
          </cell>
          <cell r="D412" t="str">
            <v>ลานสัก,รพช.</v>
          </cell>
          <cell r="E412" t="str">
            <v>รพช.60BedsPOP40000-60000</v>
          </cell>
          <cell r="F412">
            <v>82309054.339999989</v>
          </cell>
          <cell r="G412">
            <v>69787718.989999995</v>
          </cell>
          <cell r="H412">
            <v>0.84787414397598104</v>
          </cell>
          <cell r="I412">
            <v>65554556.490000002</v>
          </cell>
          <cell r="J412">
            <v>55582013.467683844</v>
          </cell>
          <cell r="K412">
            <v>118605</v>
          </cell>
          <cell r="L412">
            <v>58875582.395610109</v>
          </cell>
          <cell r="M412">
            <v>496.40050921639147</v>
          </cell>
          <cell r="N412">
            <v>606.27024231824566</v>
          </cell>
          <cell r="O412">
            <v>3130.7689999999993</v>
          </cell>
          <cell r="P412">
            <v>37572836.704389878</v>
          </cell>
          <cell r="Q412">
            <v>12001.152657506793</v>
          </cell>
          <cell r="R412">
            <v>14041.46808412123</v>
          </cell>
          <cell r="S412">
            <v>0.20133928750327909</v>
          </cell>
          <cell r="T412">
            <v>65554556.490000002</v>
          </cell>
          <cell r="U412">
            <v>55582013.467683844</v>
          </cell>
        </row>
        <row r="413">
          <cell r="C413">
            <v>11227</v>
          </cell>
          <cell r="D413" t="str">
            <v>ห้วยคต,รพช.</v>
          </cell>
          <cell r="E413" t="str">
            <v>รพช.30BedsPOP20000-40000</v>
          </cell>
          <cell r="F413">
            <v>35149566.75</v>
          </cell>
          <cell r="G413">
            <v>30077776.149999999</v>
          </cell>
          <cell r="H413">
            <v>0.85570830400064601</v>
          </cell>
          <cell r="I413">
            <v>34365189.560000002</v>
          </cell>
          <cell r="J413">
            <v>29406578.075048309</v>
          </cell>
          <cell r="K413">
            <v>58294</v>
          </cell>
          <cell r="L413">
            <v>37036980.600317068</v>
          </cell>
          <cell r="M413">
            <v>635.34807356360977</v>
          </cell>
          <cell r="N413">
            <v>639.72346893498218</v>
          </cell>
          <cell r="O413">
            <v>1113.1100000000001</v>
          </cell>
          <cell r="P413">
            <v>20726090.08968294</v>
          </cell>
          <cell r="Q413">
            <v>18619.983729984404</v>
          </cell>
          <cell r="R413">
            <v>14702.838036570827</v>
          </cell>
          <cell r="S413">
            <v>-7.1068845474786951E-2</v>
          </cell>
          <cell r="T413">
            <v>31922895.213448599</v>
          </cell>
          <cell r="U413">
            <v>27316686.521890443</v>
          </cell>
        </row>
        <row r="414">
          <cell r="C414">
            <v>10698</v>
          </cell>
          <cell r="D414" t="str">
            <v>นครนายก,รพท.</v>
          </cell>
          <cell r="E414" t="str">
            <v xml:space="preserve">รพท.300to400Beds </v>
          </cell>
          <cell r="F414">
            <v>522858320.50999993</v>
          </cell>
          <cell r="G414">
            <v>293132440.86999995</v>
          </cell>
          <cell r="H414">
            <v>0.56063455313109745</v>
          </cell>
          <cell r="I414">
            <v>363714466.76999998</v>
          </cell>
          <cell r="J414">
            <v>203910897.54491434</v>
          </cell>
          <cell r="K414">
            <v>209355</v>
          </cell>
          <cell r="L414">
            <v>256192889.49907359</v>
          </cell>
          <cell r="M414">
            <v>1223.724723551258</v>
          </cell>
          <cell r="N414">
            <v>827.17118061382268</v>
          </cell>
          <cell r="O414">
            <v>22571.05</v>
          </cell>
          <cell r="P414">
            <v>369310463.34092641</v>
          </cell>
          <cell r="Q414">
            <v>16362.130398936975</v>
          </cell>
          <cell r="R414">
            <v>14048.073310308935</v>
          </cell>
          <cell r="S414">
            <v>-0.2162277222301974</v>
          </cell>
          <cell r="T414">
            <v>285069316.07815206</v>
          </cell>
          <cell r="U414">
            <v>159819708.63086236</v>
          </cell>
        </row>
        <row r="415">
          <cell r="C415">
            <v>10863</v>
          </cell>
          <cell r="D415" t="str">
            <v>ปากพลี,รพช.</v>
          </cell>
          <cell r="E415" t="str">
            <v>รพช.10BedsPOP15000-25000</v>
          </cell>
          <cell r="F415">
            <v>39920477.520000003</v>
          </cell>
          <cell r="G415">
            <v>18805189.900000002</v>
          </cell>
          <cell r="H415">
            <v>0.47106625642387856</v>
          </cell>
          <cell r="I415">
            <v>31941277.570000004</v>
          </cell>
          <cell r="J415">
            <v>15046458.050295902</v>
          </cell>
          <cell r="K415">
            <v>86311</v>
          </cell>
          <cell r="L415">
            <v>55030907.8591896</v>
          </cell>
          <cell r="M415">
            <v>637.58857919835941</v>
          </cell>
          <cell r="N415">
            <v>696.31286898933934</v>
          </cell>
          <cell r="O415">
            <v>657.03000000000009</v>
          </cell>
          <cell r="P415">
            <v>7869727.3808103874</v>
          </cell>
          <cell r="Q415">
            <v>11977.729146021318</v>
          </cell>
          <cell r="R415">
            <v>16845.168379816871</v>
          </cell>
          <cell r="S415">
            <v>0.13142324786368806</v>
          </cell>
          <cell r="T415">
            <v>31941277.570000004</v>
          </cell>
          <cell r="U415">
            <v>15046458.050295902</v>
          </cell>
        </row>
        <row r="416">
          <cell r="C416">
            <v>10864</v>
          </cell>
          <cell r="D416" t="str">
            <v>บ้านนา,รพช.</v>
          </cell>
          <cell r="E416" t="str">
            <v>รพช.60BedsPOP40000-60000</v>
          </cell>
          <cell r="F416">
            <v>96958801.719999999</v>
          </cell>
          <cell r="G416">
            <v>67758651.079999998</v>
          </cell>
          <cell r="H416">
            <v>0.69883960896789021</v>
          </cell>
          <cell r="I416">
            <v>81349274.349999994</v>
          </cell>
          <cell r="J416">
            <v>56850095.076575615</v>
          </cell>
          <cell r="K416">
            <v>151046</v>
          </cell>
          <cell r="L416">
            <v>91236922.184010804</v>
          </cell>
          <cell r="M416">
            <v>604.03401734578074</v>
          </cell>
          <cell r="N416">
            <v>606.27024231824566</v>
          </cell>
          <cell r="O416">
            <v>3247.8962000000001</v>
          </cell>
          <cell r="P416">
            <v>48034429.345989205</v>
          </cell>
          <cell r="Q416">
            <v>14789.397932726177</v>
          </cell>
          <cell r="R416">
            <v>14041.46808412123</v>
          </cell>
          <cell r="S416">
            <v>-1.5016912329662711E-2</v>
          </cell>
          <cell r="T416">
            <v>80127659.429004356</v>
          </cell>
          <cell r="U416">
            <v>55996382.182877682</v>
          </cell>
        </row>
        <row r="417">
          <cell r="C417">
            <v>10865</v>
          </cell>
          <cell r="D417" t="str">
            <v>องค์รักษ์,รพช.</v>
          </cell>
          <cell r="E417" t="str">
            <v>รพช.30BedsPOP20000-40000</v>
          </cell>
          <cell r="F417">
            <v>57417898.860000014</v>
          </cell>
          <cell r="G417">
            <v>39987363.82</v>
          </cell>
          <cell r="H417">
            <v>0.69642680442730487</v>
          </cell>
          <cell r="I417">
            <v>48791708.030000001</v>
          </cell>
          <cell r="J417">
            <v>33979853.305882968</v>
          </cell>
          <cell r="K417">
            <v>85553</v>
          </cell>
          <cell r="L417">
            <v>69765182.534525096</v>
          </cell>
          <cell r="M417">
            <v>815.46155639808183</v>
          </cell>
          <cell r="N417">
            <v>639.72346893498218</v>
          </cell>
          <cell r="O417">
            <v>2427.4904000000001</v>
          </cell>
          <cell r="P417">
            <v>24708859.475474905</v>
          </cell>
          <cell r="Q417">
            <v>10178.767123229367</v>
          </cell>
          <cell r="R417">
            <v>14702.838036570827</v>
          </cell>
          <cell r="S417">
            <v>-4.2898364454925668E-2</v>
          </cell>
          <cell r="T417">
            <v>46698623.556550741</v>
          </cell>
          <cell r="U417">
            <v>32522173.174642295</v>
          </cell>
        </row>
        <row r="418">
          <cell r="C418">
            <v>10686</v>
          </cell>
          <cell r="D418" t="str">
            <v>พระนั่งเกล้า,รพท.</v>
          </cell>
          <cell r="E418" t="str">
            <v xml:space="preserve">รพท.&gt;500Beds </v>
          </cell>
          <cell r="F418">
            <v>1472323086.0099998</v>
          </cell>
          <cell r="G418">
            <v>757479410.70000005</v>
          </cell>
          <cell r="H418">
            <v>0.5144790690966965</v>
          </cell>
          <cell r="I418">
            <v>1248556124.9799998</v>
          </cell>
          <cell r="J418">
            <v>642355992.89468896</v>
          </cell>
          <cell r="K418">
            <v>642916</v>
          </cell>
          <cell r="L418">
            <v>906272947.47510719</v>
          </cell>
          <cell r="M418">
            <v>1409.6288589413036</v>
          </cell>
          <cell r="N418">
            <v>619.30920794519272</v>
          </cell>
          <cell r="O418">
            <v>40731.840000000004</v>
          </cell>
          <cell r="P418">
            <v>793905080.89489281</v>
          </cell>
          <cell r="Q418">
            <v>19491.019332661937</v>
          </cell>
          <cell r="R418">
            <v>10803.309037819314</v>
          </cell>
          <cell r="S418">
            <v>-0.50699136211170426</v>
          </cell>
          <cell r="T418">
            <v>615548954.50347841</v>
          </cell>
          <cell r="U418">
            <v>316687053.09639436</v>
          </cell>
        </row>
        <row r="419">
          <cell r="C419">
            <v>10756</v>
          </cell>
          <cell r="D419" t="str">
            <v>บางกรวย,รพช.</v>
          </cell>
          <cell r="E419" t="str">
            <v>รพช.30BedsPOP&gt;80000</v>
          </cell>
          <cell r="F419">
            <v>63687164.519999988</v>
          </cell>
          <cell r="G419">
            <v>30623505.679999996</v>
          </cell>
          <cell r="H419">
            <v>0.48084266132437326</v>
          </cell>
          <cell r="I419">
            <v>40509948.290000007</v>
          </cell>
          <cell r="J419">
            <v>19478911.345876347</v>
          </cell>
          <cell r="K419">
            <v>119346</v>
          </cell>
          <cell r="L419">
            <v>103467383.18810639</v>
          </cell>
          <cell r="M419">
            <v>866.9530875614297</v>
          </cell>
          <cell r="N419">
            <v>684.09089251422824</v>
          </cell>
          <cell r="O419">
            <v>1239.2775999999999</v>
          </cell>
          <cell r="P419">
            <v>16918948.691893626</v>
          </cell>
          <cell r="Q419">
            <v>13652.267007725814</v>
          </cell>
          <cell r="R419">
            <v>16318.793888850701</v>
          </cell>
          <cell r="S419">
            <v>-0.15383228483933911</v>
          </cell>
          <cell r="T419">
            <v>34278210.385825828</v>
          </cell>
          <cell r="U419">
            <v>16482425.907357262</v>
          </cell>
        </row>
        <row r="420">
          <cell r="C420">
            <v>10757</v>
          </cell>
          <cell r="D420" t="str">
            <v>บางใหญ่,รพช.</v>
          </cell>
          <cell r="E420" t="str">
            <v>รพช.30BedsPOP&gt;80000</v>
          </cell>
          <cell r="F420">
            <v>92802205.949999988</v>
          </cell>
          <cell r="G420">
            <v>56831782.899999999</v>
          </cell>
          <cell r="H420">
            <v>0.61239689636925065</v>
          </cell>
          <cell r="I420">
            <v>96486739.129999995</v>
          </cell>
          <cell r="J420">
            <v>59088179.584001526</v>
          </cell>
          <cell r="K420">
            <v>179404</v>
          </cell>
          <cell r="L420">
            <v>100269668.27433024</v>
          </cell>
          <cell r="M420">
            <v>558.90430689577852</v>
          </cell>
          <cell r="N420">
            <v>684.09089251422824</v>
          </cell>
          <cell r="O420">
            <v>1548.7899999999997</v>
          </cell>
          <cell r="P420">
            <v>31403741.955669757</v>
          </cell>
          <cell r="Q420">
            <v>20276.307282245987</v>
          </cell>
          <cell r="R420">
            <v>16318.793888850701</v>
          </cell>
          <cell r="S420">
            <v>0.12401605615903767</v>
          </cell>
          <cell r="T420">
            <v>96486739.129999995</v>
          </cell>
          <cell r="U420">
            <v>59088179.584001526</v>
          </cell>
        </row>
        <row r="421">
          <cell r="C421">
            <v>10758</v>
          </cell>
          <cell r="D421" t="str">
            <v>บางบัวทอง,รพช.</v>
          </cell>
          <cell r="E421" t="str">
            <v>รพช.30BedsPOP&gt;80000</v>
          </cell>
          <cell r="F421">
            <v>125765288.81</v>
          </cell>
          <cell r="G421">
            <v>98647296.609999999</v>
          </cell>
          <cell r="H421">
            <v>0.78437617838282447</v>
          </cell>
          <cell r="I421">
            <v>106195498.86999999</v>
          </cell>
          <cell r="J421">
            <v>83297219.56510815</v>
          </cell>
          <cell r="K421">
            <v>191651</v>
          </cell>
          <cell r="L421">
            <v>129566889.1395728</v>
          </cell>
          <cell r="M421">
            <v>676.05642099218267</v>
          </cell>
          <cell r="N421">
            <v>684.09089251422824</v>
          </cell>
          <cell r="O421">
            <v>3019.451</v>
          </cell>
          <cell r="P421">
            <v>54136022.770427242</v>
          </cell>
          <cell r="Q421">
            <v>17929.094650129195</v>
          </cell>
          <cell r="R421">
            <v>16318.793888850701</v>
          </cell>
          <cell r="S421">
            <v>-1.8085776146538505E-2</v>
          </cell>
          <cell r="T421">
            <v>104274870.84966719</v>
          </cell>
          <cell r="U421">
            <v>81790724.698424533</v>
          </cell>
        </row>
        <row r="422">
          <cell r="C422">
            <v>10759</v>
          </cell>
          <cell r="D422" t="str">
            <v>ไทรน้อย,รพช.</v>
          </cell>
          <cell r="E422" t="str">
            <v>รพช.60BedsPOP&gt;100000</v>
          </cell>
          <cell r="F422">
            <v>80577098.079999998</v>
          </cell>
          <cell r="G422">
            <v>56218117.199999988</v>
          </cell>
          <cell r="H422">
            <v>0.69769349529297409</v>
          </cell>
          <cell r="I422">
            <v>67516128.230000004</v>
          </cell>
          <cell r="J422">
            <v>47105563.493437342</v>
          </cell>
          <cell r="K422">
            <v>142066</v>
          </cell>
          <cell r="L422">
            <v>86003311.414928854</v>
          </cell>
          <cell r="M422">
            <v>605.37575081250156</v>
          </cell>
          <cell r="N422">
            <v>663.06578242158423</v>
          </cell>
          <cell r="O422">
            <v>2282.8125</v>
          </cell>
          <cell r="P422">
            <v>37964544.115071148</v>
          </cell>
          <cell r="Q422">
            <v>16630.601118169427</v>
          </cell>
          <cell r="R422">
            <v>13791.944087482048</v>
          </cell>
          <cell r="S422">
            <v>1.3839638270541126E-2</v>
          </cell>
          <cell r="T422">
            <v>67516128.230000004</v>
          </cell>
          <cell r="U422">
            <v>47105563.493437342</v>
          </cell>
        </row>
        <row r="423">
          <cell r="C423">
            <v>10760</v>
          </cell>
          <cell r="D423" t="str">
            <v>ปากเกร็ด,รพช.</v>
          </cell>
          <cell r="E423" t="str">
            <v>รพช.30BedsPOP&gt;80000</v>
          </cell>
          <cell r="F423">
            <v>128152628.28999999</v>
          </cell>
          <cell r="G423">
            <v>70026989.349999994</v>
          </cell>
          <cell r="H423">
            <v>0.54643428140649641</v>
          </cell>
          <cell r="I423">
            <v>104268751.86000001</v>
          </cell>
          <cell r="J423">
            <v>56976020.495771393</v>
          </cell>
          <cell r="K423">
            <v>178813</v>
          </cell>
          <cell r="L423">
            <v>135311216.97821322</v>
          </cell>
          <cell r="M423">
            <v>756.71912544509189</v>
          </cell>
          <cell r="N423">
            <v>684.09089251422824</v>
          </cell>
          <cell r="O423">
            <v>2641.2878999999998</v>
          </cell>
          <cell r="P423">
            <v>33422203.231786761</v>
          </cell>
          <cell r="Q423">
            <v>12653.752448488014</v>
          </cell>
          <cell r="R423">
            <v>16318.793888850701</v>
          </cell>
          <cell r="S423">
            <v>-1.9595659244759454E-2</v>
          </cell>
          <cell r="T423">
            <v>102225536.92867507</v>
          </cell>
          <cell r="U423">
            <v>55859537.813013822</v>
          </cell>
        </row>
        <row r="424">
          <cell r="C424">
            <v>10687</v>
          </cell>
          <cell r="D424" t="str">
            <v>ปทุมธานี,รพท.</v>
          </cell>
          <cell r="E424" t="str">
            <v xml:space="preserve">รพท.300to400Beds </v>
          </cell>
          <cell r="F424">
            <v>561576868.78999996</v>
          </cell>
          <cell r="G424">
            <v>294537133.24999994</v>
          </cell>
          <cell r="H424">
            <v>0.52448230975863297</v>
          </cell>
          <cell r="I424">
            <v>573537281.53000021</v>
          </cell>
          <cell r="J424">
            <v>300810158.14954185</v>
          </cell>
          <cell r="K424">
            <v>477242</v>
          </cell>
          <cell r="L424">
            <v>374246848.04152018</v>
          </cell>
          <cell r="M424">
            <v>784.18673972852389</v>
          </cell>
          <cell r="N424">
            <v>827.17118061382268</v>
          </cell>
          <cell r="O424">
            <v>38174.9882</v>
          </cell>
          <cell r="P424">
            <v>451658858.12847984</v>
          </cell>
          <cell r="Q424">
            <v>11831.276954487175</v>
          </cell>
          <cell r="R424">
            <v>14048.073310308935</v>
          </cell>
          <cell r="S424">
            <v>0.12730285609703607</v>
          </cell>
          <cell r="T424">
            <v>573537281.53000021</v>
          </cell>
          <cell r="U424">
            <v>300810158.14954185</v>
          </cell>
        </row>
        <row r="425">
          <cell r="C425">
            <v>10761</v>
          </cell>
          <cell r="D425" t="str">
            <v>คลองหลวง,รพช.</v>
          </cell>
          <cell r="E425" t="str">
            <v>รพช.30BedsPOP&gt;80000</v>
          </cell>
          <cell r="F425">
            <v>114678393.45999999</v>
          </cell>
          <cell r="G425">
            <v>100967059.14999999</v>
          </cell>
          <cell r="H425">
            <v>0.88043663765849201</v>
          </cell>
          <cell r="I425">
            <v>80168077.620000005</v>
          </cell>
          <cell r="J425">
            <v>70582912.707297802</v>
          </cell>
          <cell r="K425">
            <v>126800</v>
          </cell>
          <cell r="L425">
            <v>91848252.514380693</v>
          </cell>
          <cell r="M425">
            <v>724.35530374117263</v>
          </cell>
          <cell r="N425">
            <v>684.09089251422824</v>
          </cell>
          <cell r="O425">
            <v>1838.7522000000001</v>
          </cell>
          <cell r="P425">
            <v>31368801.485619307</v>
          </cell>
          <cell r="Q425">
            <v>17059.83083833662</v>
          </cell>
          <cell r="R425">
            <v>16318.793888850701</v>
          </cell>
          <cell r="S425">
            <v>-5.2493631804612577E-2</v>
          </cell>
          <cell r="T425">
            <v>75959764.07093212</v>
          </cell>
          <cell r="U425">
            <v>66877759.275943801</v>
          </cell>
        </row>
        <row r="426">
          <cell r="C426">
            <v>10762</v>
          </cell>
          <cell r="D426" t="str">
            <v>ธัญบุรี,รพช.</v>
          </cell>
          <cell r="E426" t="str">
            <v>รพช.60BedsPOP&gt;100000</v>
          </cell>
          <cell r="F426">
            <v>88097066.609999985</v>
          </cell>
          <cell r="G426">
            <v>76628535.48999998</v>
          </cell>
          <cell r="H426">
            <v>0.8698193758167857</v>
          </cell>
          <cell r="I426">
            <v>81403451.349999994</v>
          </cell>
          <cell r="J426">
            <v>70806299.242589071</v>
          </cell>
          <cell r="K426">
            <v>144927</v>
          </cell>
          <cell r="L426">
            <v>112171806.17782769</v>
          </cell>
          <cell r="M426">
            <v>773.98832638381862</v>
          </cell>
          <cell r="N426">
            <v>663.06578242158423</v>
          </cell>
          <cell r="O426">
            <v>2143.0504000000001</v>
          </cell>
          <cell r="P426">
            <v>31224469.70217232</v>
          </cell>
          <cell r="Q426">
            <v>14570.105165129256</v>
          </cell>
          <cell r="R426">
            <v>13791.944087482048</v>
          </cell>
          <cell r="S426">
            <v>-0.12373619767070777</v>
          </cell>
          <cell r="T426">
            <v>71330897.802678555</v>
          </cell>
          <cell r="U426">
            <v>62044997.003176793</v>
          </cell>
        </row>
        <row r="427">
          <cell r="C427">
            <v>10763</v>
          </cell>
          <cell r="D427" t="str">
            <v>ประชาธิปัตย์,รพช.</v>
          </cell>
          <cell r="E427" t="str">
            <v>รพช.30BedsPOP&gt;80000</v>
          </cell>
          <cell r="F427">
            <v>56138983.430000015</v>
          </cell>
          <cell r="G427">
            <v>48341833.530000009</v>
          </cell>
          <cell r="H427">
            <v>0.86110988436899094</v>
          </cell>
          <cell r="I427">
            <v>54214762.519999996</v>
          </cell>
          <cell r="J427">
            <v>46684867.884689502</v>
          </cell>
          <cell r="K427">
            <v>113860</v>
          </cell>
          <cell r="L427">
            <v>79505492.830554083</v>
          </cell>
          <cell r="M427">
            <v>698.27413341431657</v>
          </cell>
          <cell r="N427">
            <v>684.09089251422824</v>
          </cell>
          <cell r="O427">
            <v>1034.7278999999999</v>
          </cell>
          <cell r="P427">
            <v>22225927.33944593</v>
          </cell>
          <cell r="Q427">
            <v>21479.972985599339</v>
          </cell>
          <cell r="R427">
            <v>16318.793888850701</v>
          </cell>
          <cell r="S427">
            <v>-6.8369435967411671E-2</v>
          </cell>
          <cell r="T427">
            <v>50508129.785400428</v>
          </cell>
          <cell r="U427">
            <v>43493049.799200147</v>
          </cell>
        </row>
        <row r="428">
          <cell r="C428">
            <v>10764</v>
          </cell>
          <cell r="D428" t="str">
            <v>หนองเสือ,รพช.</v>
          </cell>
          <cell r="E428" t="str">
            <v>รพช.30BedsPOP40000-60000</v>
          </cell>
          <cell r="F428">
            <v>72656924.5</v>
          </cell>
          <cell r="G428">
            <v>64462004.809999995</v>
          </cell>
          <cell r="H428">
            <v>0.88721075456476273</v>
          </cell>
          <cell r="I428">
            <v>44331773.360000007</v>
          </cell>
          <cell r="J428">
            <v>39331626.09391965</v>
          </cell>
          <cell r="K428">
            <v>137341</v>
          </cell>
          <cell r="L428">
            <v>52048779.328292266</v>
          </cell>
          <cell r="M428">
            <v>378.97480962197938</v>
          </cell>
          <cell r="N428">
            <v>635.54962394588699</v>
          </cell>
          <cell r="O428">
            <v>1657.7989000000002</v>
          </cell>
          <cell r="P428">
            <v>23625035.061707757</v>
          </cell>
          <cell r="Q428">
            <v>14250.844937650612</v>
          </cell>
          <cell r="R428">
            <v>14762.0315380762</v>
          </cell>
          <cell r="S428">
            <v>0.47685829568422899</v>
          </cell>
          <cell r="T428">
            <v>44331773.360000007</v>
          </cell>
          <cell r="U428">
            <v>39331626.09391965</v>
          </cell>
        </row>
        <row r="429">
          <cell r="C429">
            <v>10765</v>
          </cell>
          <cell r="D429" t="str">
            <v>ลาดหลุมแก้ว,รพช.</v>
          </cell>
          <cell r="E429" t="str">
            <v>รพช.30BedsPOP40000-60000</v>
          </cell>
          <cell r="F429">
            <v>44442500.360000007</v>
          </cell>
          <cell r="G429">
            <v>36002986.580000006</v>
          </cell>
          <cell r="H429">
            <v>0.8101026334783834</v>
          </cell>
          <cell r="I429">
            <v>47870388.479999982</v>
          </cell>
          <cell r="J429">
            <v>38779927.773281254</v>
          </cell>
          <cell r="K429">
            <v>88834</v>
          </cell>
          <cell r="L429">
            <v>59832077.368956983</v>
          </cell>
          <cell r="M429">
            <v>673.52677318320673</v>
          </cell>
          <cell r="N429">
            <v>635.54962394588699</v>
          </cell>
          <cell r="O429">
            <v>988.6853000000001</v>
          </cell>
          <cell r="P429">
            <v>23021674.881043028</v>
          </cell>
          <cell r="Q429">
            <v>23285.139246070539</v>
          </cell>
          <cell r="R429">
            <v>14762.0315380762</v>
          </cell>
          <cell r="S429">
            <v>-0.14242364474879607</v>
          </cell>
          <cell r="T429">
            <v>41052513.2771376</v>
          </cell>
          <cell r="U429">
            <v>33256749.116715468</v>
          </cell>
        </row>
        <row r="430">
          <cell r="C430">
            <v>10766</v>
          </cell>
          <cell r="D430" t="str">
            <v>ลำลูกกา,รพช.</v>
          </cell>
          <cell r="E430" t="str">
            <v>รพช.30BedsPOP&gt;80000</v>
          </cell>
          <cell r="F430">
            <v>72020815.120000005</v>
          </cell>
          <cell r="G430">
            <v>58175137.32</v>
          </cell>
          <cell r="H430">
            <v>0.80775449740563832</v>
          </cell>
          <cell r="I430">
            <v>67063256.890000008</v>
          </cell>
          <cell r="J430">
            <v>54170647.363567166</v>
          </cell>
          <cell r="K430">
            <v>131992</v>
          </cell>
          <cell r="L430">
            <v>71597792.572192356</v>
          </cell>
          <cell r="M430">
            <v>542.44039466173979</v>
          </cell>
          <cell r="N430">
            <v>684.09089251422824</v>
          </cell>
          <cell r="O430">
            <v>1901.7907</v>
          </cell>
          <cell r="P430">
            <v>38223186.547807641</v>
          </cell>
          <cell r="Q430">
            <v>20098.524273889678</v>
          </cell>
          <cell r="R430">
            <v>16318.793888850701</v>
          </cell>
          <cell r="S430">
            <v>0.1047930596684622</v>
          </cell>
          <cell r="T430">
            <v>67063256.890000008</v>
          </cell>
          <cell r="U430">
            <v>54170647.363567166</v>
          </cell>
        </row>
        <row r="431">
          <cell r="C431">
            <v>10767</v>
          </cell>
          <cell r="D431" t="str">
            <v>สามโคก,รพช.</v>
          </cell>
          <cell r="E431" t="str">
            <v>รพช.30BedsPOP40000-60000</v>
          </cell>
          <cell r="F431">
            <v>35524141.82</v>
          </cell>
          <cell r="G431">
            <v>26253971.199999999</v>
          </cell>
          <cell r="H431">
            <v>0.73904589540905052</v>
          </cell>
          <cell r="I431">
            <v>33366219.800000016</v>
          </cell>
          <cell r="J431">
            <v>24659167.788506202</v>
          </cell>
          <cell r="K431">
            <v>45044</v>
          </cell>
          <cell r="L431">
            <v>41754066.509873301</v>
          </cell>
          <cell r="M431">
            <v>926.96178203253044</v>
          </cell>
          <cell r="N431">
            <v>635.54962394588699</v>
          </cell>
          <cell r="O431">
            <v>627.45420000000001</v>
          </cell>
          <cell r="P431">
            <v>15147051.730126703</v>
          </cell>
          <cell r="Q431">
            <v>24140.489824001022</v>
          </cell>
          <cell r="R431">
            <v>14762.0315380762</v>
          </cell>
          <cell r="S431">
            <v>-0.33410454623577007</v>
          </cell>
          <cell r="T431">
            <v>22218414.074118041</v>
          </cell>
          <cell r="U431">
            <v>16420427.723975617</v>
          </cell>
        </row>
        <row r="432">
          <cell r="C432">
            <v>10660</v>
          </cell>
          <cell r="D432" t="str">
            <v>พระนครศรีอยุธยา,รพศ.</v>
          </cell>
          <cell r="E432" t="str">
            <v xml:space="preserve">รพศ.=/&lt;800Beds </v>
          </cell>
          <cell r="F432">
            <v>1004861710.58</v>
          </cell>
          <cell r="G432">
            <v>550215163.20999992</v>
          </cell>
          <cell r="H432">
            <v>0.54755311842106025</v>
          </cell>
          <cell r="I432">
            <v>808993253.42999995</v>
          </cell>
          <cell r="J432">
            <v>442966778.69719559</v>
          </cell>
          <cell r="K432">
            <v>477752</v>
          </cell>
          <cell r="L432">
            <v>389957584.11931378</v>
          </cell>
          <cell r="M432">
            <v>816.23433103223806</v>
          </cell>
          <cell r="N432">
            <v>925.92198703460622</v>
          </cell>
          <cell r="O432">
            <v>52552.777999999998</v>
          </cell>
          <cell r="P432">
            <v>772803346.64068627</v>
          </cell>
          <cell r="Q432">
            <v>14705.280596977886</v>
          </cell>
          <cell r="R432">
            <v>12076.814903924082</v>
          </cell>
          <cell r="S432">
            <v>-7.3729409674261212E-2</v>
          </cell>
          <cell r="T432">
            <v>749346658.42414606</v>
          </cell>
          <cell r="U432">
            <v>410307099.59854221</v>
          </cell>
        </row>
        <row r="433">
          <cell r="C433">
            <v>10688</v>
          </cell>
          <cell r="D433" t="str">
            <v>เสนา,รพท.</v>
          </cell>
          <cell r="E433" t="str">
            <v xml:space="preserve">รพท.200to300Beds </v>
          </cell>
          <cell r="F433">
            <v>480579397.70000011</v>
          </cell>
          <cell r="G433">
            <v>317140104</v>
          </cell>
          <cell r="H433">
            <v>0.65991198440423682</v>
          </cell>
          <cell r="I433">
            <v>252553892.47000003</v>
          </cell>
          <cell r="J433">
            <v>166663340.34889197</v>
          </cell>
          <cell r="K433">
            <v>276165</v>
          </cell>
          <cell r="L433">
            <v>129608605.80124658</v>
          </cell>
          <cell r="M433">
            <v>469.31582858525366</v>
          </cell>
          <cell r="N433">
            <v>757.03886846540456</v>
          </cell>
          <cell r="O433">
            <v>12193.770000000002</v>
          </cell>
          <cell r="P433">
            <v>259566310.99875343</v>
          </cell>
          <cell r="Q433">
            <v>21286.797356252693</v>
          </cell>
          <cell r="R433">
            <v>15543.349002157387</v>
          </cell>
          <cell r="S433">
            <v>2.4217246962574931E-2</v>
          </cell>
          <cell r="T433">
            <v>252553892.47000003</v>
          </cell>
          <cell r="U433">
            <v>166663340.34889197</v>
          </cell>
        </row>
        <row r="434">
          <cell r="C434">
            <v>10768</v>
          </cell>
          <cell r="D434" t="str">
            <v>ท่าเรือ,รพช.</v>
          </cell>
          <cell r="E434" t="str">
            <v>รพช.30BedsPOP40000-60000</v>
          </cell>
          <cell r="F434">
            <v>61779827.410000004</v>
          </cell>
          <cell r="G434">
            <v>44664237.939999998</v>
          </cell>
          <cell r="H434">
            <v>0.7229582828645198</v>
          </cell>
          <cell r="I434">
            <v>47170092.870000005</v>
          </cell>
          <cell r="J434">
            <v>34102009.343855135</v>
          </cell>
          <cell r="K434">
            <v>129474</v>
          </cell>
          <cell r="L434">
            <v>56060062.439801842</v>
          </cell>
          <cell r="M434">
            <v>432.98316603952793</v>
          </cell>
          <cell r="N434">
            <v>635.54962394588699</v>
          </cell>
          <cell r="O434">
            <v>1826.2920999999999</v>
          </cell>
          <cell r="P434">
            <v>26367868.110198148</v>
          </cell>
          <cell r="Q434">
            <v>14437.924858897517</v>
          </cell>
          <cell r="R434">
            <v>14762.0315380762</v>
          </cell>
          <cell r="S434">
            <v>0.32536305181701786</v>
          </cell>
          <cell r="T434">
            <v>47170092.870000005</v>
          </cell>
          <cell r="U434">
            <v>34102009.343855135</v>
          </cell>
        </row>
        <row r="435">
          <cell r="C435">
            <v>10769</v>
          </cell>
          <cell r="D435" t="str">
            <v>สมเด็จพระสังฆราช(นครหลวง),รพช.</v>
          </cell>
          <cell r="E435" t="str">
            <v>รพช.60BedsPOP40000-60000</v>
          </cell>
          <cell r="F435">
            <v>50442470.609999999</v>
          </cell>
          <cell r="G435">
            <v>34804708</v>
          </cell>
          <cell r="H435">
            <v>0.68998817026817316</v>
          </cell>
          <cell r="I435">
            <v>37091366.609999999</v>
          </cell>
          <cell r="J435">
            <v>25592604.179979913</v>
          </cell>
          <cell r="K435">
            <v>73983</v>
          </cell>
          <cell r="L435">
            <v>45084776.70298896</v>
          </cell>
          <cell r="M435">
            <v>609.39373508764118</v>
          </cell>
          <cell r="N435">
            <v>606.27024231824566</v>
          </cell>
          <cell r="O435">
            <v>805.55709999999999</v>
          </cell>
          <cell r="P435">
            <v>24038993.747011051</v>
          </cell>
          <cell r="Q435">
            <v>29841.452265781099</v>
          </cell>
          <cell r="R435">
            <v>14041.46808412123</v>
          </cell>
          <cell r="S435">
            <v>-0.18747349455359449</v>
          </cell>
          <cell r="T435">
            <v>30137718.493854787</v>
          </cell>
          <cell r="U435">
            <v>20794669.239632148</v>
          </cell>
        </row>
        <row r="436">
          <cell r="C436">
            <v>10770</v>
          </cell>
          <cell r="D436" t="str">
            <v>โรงพยาบาลบางไทร</v>
          </cell>
          <cell r="E436" t="str">
            <v>รพช.30BedsPOP20000-40000</v>
          </cell>
          <cell r="F436">
            <v>40922418.789999999</v>
          </cell>
          <cell r="G436">
            <v>29374516.880000003</v>
          </cell>
          <cell r="H436">
            <v>0.71780988877368368</v>
          </cell>
          <cell r="I436">
            <v>34724219.790000007</v>
          </cell>
          <cell r="J436">
            <v>24925388.345212851</v>
          </cell>
          <cell r="K436">
            <v>67993</v>
          </cell>
          <cell r="L436">
            <v>43008705.280238882</v>
          </cell>
          <cell r="M436">
            <v>632.5460750406495</v>
          </cell>
          <cell r="N436">
            <v>639.72346893498218</v>
          </cell>
          <cell r="O436">
            <v>928.44069999999988</v>
          </cell>
          <cell r="P436">
            <v>22248362.679761123</v>
          </cell>
          <cell r="Q436">
            <v>23963.148836281223</v>
          </cell>
          <cell r="R436">
            <v>14702.838036570827</v>
          </cell>
          <cell r="S436">
            <v>-0.12427216164560462</v>
          </cell>
          <cell r="T436">
            <v>30408965.935239624</v>
          </cell>
          <cell r="U436">
            <v>21827856.455697089</v>
          </cell>
        </row>
        <row r="437">
          <cell r="C437">
            <v>10771</v>
          </cell>
          <cell r="D437" t="str">
            <v>บางบาล,รพช.</v>
          </cell>
          <cell r="E437" t="str">
            <v>รพช.30BedsPOP40000-60000</v>
          </cell>
          <cell r="F437">
            <v>35319630.349999994</v>
          </cell>
          <cell r="G437">
            <v>25682614.269999996</v>
          </cell>
          <cell r="H437">
            <v>0.72714844451932381</v>
          </cell>
          <cell r="I437">
            <v>25184988.690000005</v>
          </cell>
          <cell r="J437">
            <v>18313225.351170268</v>
          </cell>
          <cell r="K437">
            <v>66165</v>
          </cell>
          <cell r="L437">
            <v>44733879.709778011</v>
          </cell>
          <cell r="M437">
            <v>676.09581666709005</v>
          </cell>
          <cell r="N437">
            <v>635.54962394588699</v>
          </cell>
          <cell r="O437">
            <v>868.71830000000011</v>
          </cell>
          <cell r="P437">
            <v>11981556.83022199</v>
          </cell>
          <cell r="Q437">
            <v>13792.223359657542</v>
          </cell>
          <cell r="R437">
            <v>14762.0315380762</v>
          </cell>
          <cell r="S437">
            <v>-3.2447052188667433E-2</v>
          </cell>
          <cell r="T437">
            <v>24367810.047604576</v>
          </cell>
          <cell r="U437">
            <v>17719015.172458015</v>
          </cell>
        </row>
        <row r="438">
          <cell r="C438">
            <v>10772</v>
          </cell>
          <cell r="D438" t="str">
            <v>บางปะอิน,รพช.</v>
          </cell>
          <cell r="E438" t="str">
            <v>รพช.60BedsPOP60000-80000</v>
          </cell>
          <cell r="F438">
            <v>98120736.519999996</v>
          </cell>
          <cell r="G438">
            <v>74644619.530000001</v>
          </cell>
          <cell r="H438">
            <v>0.76074255226146981</v>
          </cell>
          <cell r="I438">
            <v>72435317.660000011</v>
          </cell>
          <cell r="J438">
            <v>55104628.430538729</v>
          </cell>
          <cell r="K438">
            <v>148710</v>
          </cell>
          <cell r="L438">
            <v>81874730.786620334</v>
          </cell>
          <cell r="M438">
            <v>550.56640970089666</v>
          </cell>
          <cell r="N438">
            <v>593.80677855876331</v>
          </cell>
          <cell r="O438">
            <v>2651.5305000000008</v>
          </cell>
          <cell r="P438">
            <v>37659820.913379639</v>
          </cell>
          <cell r="Q438">
            <v>14203.05024338948</v>
          </cell>
          <cell r="R438">
            <v>13228.8478475954</v>
          </cell>
          <cell r="S438">
            <v>3.2184400514485637E-2</v>
          </cell>
          <cell r="T438">
            <v>72435317.660000011</v>
          </cell>
          <cell r="U438">
            <v>55104628.430538729</v>
          </cell>
        </row>
        <row r="439">
          <cell r="C439">
            <v>10773</v>
          </cell>
          <cell r="D439" t="str">
            <v>บางปะหัน,รพช.</v>
          </cell>
          <cell r="E439" t="str">
            <v>รพช.30BedsPOP20000-40000</v>
          </cell>
          <cell r="F439">
            <v>54804448.960000008</v>
          </cell>
          <cell r="G439">
            <v>41766151.230000004</v>
          </cell>
          <cell r="H439">
            <v>0.7620941734216462</v>
          </cell>
          <cell r="I439">
            <v>37272215.860000007</v>
          </cell>
          <cell r="J439">
            <v>28404938.537419878</v>
          </cell>
          <cell r="K439">
            <v>88536</v>
          </cell>
          <cell r="L439">
            <v>41818475.341214769</v>
          </cell>
          <cell r="M439">
            <v>472.33300963692471</v>
          </cell>
          <cell r="N439">
            <v>639.72346893498218</v>
          </cell>
          <cell r="O439">
            <v>1288.8447249166666</v>
          </cell>
          <cell r="P439">
            <v>19764515.878785241</v>
          </cell>
          <cell r="Q439">
            <v>15335.063640085244</v>
          </cell>
          <cell r="R439">
            <v>14702.838036570827</v>
          </cell>
          <cell r="S439">
            <v>0.22742060417840795</v>
          </cell>
          <cell r="T439">
            <v>37272215.860000007</v>
          </cell>
          <cell r="U439">
            <v>28404938.537419878</v>
          </cell>
        </row>
        <row r="440">
          <cell r="C440">
            <v>10774</v>
          </cell>
          <cell r="D440" t="str">
            <v>ผักไห่,รพช.</v>
          </cell>
          <cell r="E440" t="str">
            <v>รพช.30BedsPOP20000-40000</v>
          </cell>
          <cell r="F440">
            <v>50992211.980000004</v>
          </cell>
          <cell r="G440">
            <v>38711575</v>
          </cell>
          <cell r="H440">
            <v>0.75916641967175935</v>
          </cell>
          <cell r="I440">
            <v>39434996.140000001</v>
          </cell>
          <cell r="J440">
            <v>29937724.829373449</v>
          </cell>
          <cell r="K440">
            <v>86040</v>
          </cell>
          <cell r="L440">
            <v>49001952.353647932</v>
          </cell>
          <cell r="M440">
            <v>569.5252481827979</v>
          </cell>
          <cell r="N440">
            <v>639.72346893498218</v>
          </cell>
          <cell r="O440">
            <v>1402.1770000000001</v>
          </cell>
          <cell r="P440">
            <v>18637515.346352067</v>
          </cell>
          <cell r="Q440">
            <v>13291.842147141242</v>
          </cell>
          <cell r="R440">
            <v>14702.838036570827</v>
          </cell>
          <cell r="S440">
            <v>0.11854500293133799</v>
          </cell>
          <cell r="T440">
            <v>39434996.140000001</v>
          </cell>
          <cell r="U440">
            <v>29937724.829373449</v>
          </cell>
        </row>
        <row r="441">
          <cell r="C441">
            <v>10775</v>
          </cell>
          <cell r="D441" t="str">
            <v>ภาชี,รพช.</v>
          </cell>
          <cell r="E441" t="str">
            <v>รพช.30BedsPOP20000-40000</v>
          </cell>
          <cell r="F441">
            <v>58328855.179999992</v>
          </cell>
          <cell r="G441">
            <v>41387338.099999994</v>
          </cell>
          <cell r="H441">
            <v>0.70955169567927734</v>
          </cell>
          <cell r="I441">
            <v>43752371.410000004</v>
          </cell>
          <cell r="J441">
            <v>31044569.323955037</v>
          </cell>
          <cell r="K441">
            <v>95337</v>
          </cell>
          <cell r="L441">
            <v>49185996.121598341</v>
          </cell>
          <cell r="M441">
            <v>515.91717928609398</v>
          </cell>
          <cell r="N441">
            <v>639.72346893498218</v>
          </cell>
          <cell r="O441">
            <v>2078.3671999999997</v>
          </cell>
          <cell r="P441">
            <v>24425358.36840168</v>
          </cell>
          <cell r="Q441">
            <v>11752.186220222145</v>
          </cell>
          <cell r="R441">
            <v>14702.838036570827</v>
          </cell>
          <cell r="S441">
            <v>0.24365613585349974</v>
          </cell>
          <cell r="T441">
            <v>43752371.410000004</v>
          </cell>
          <cell r="U441">
            <v>31044569.323955037</v>
          </cell>
        </row>
        <row r="442">
          <cell r="C442">
            <v>10776</v>
          </cell>
          <cell r="D442" t="str">
            <v>ลาดบัวหลวง,รพช.</v>
          </cell>
          <cell r="E442" t="str">
            <v>รพช.60BedsPOP40000-60000</v>
          </cell>
          <cell r="F442">
            <v>46864054.329999998</v>
          </cell>
          <cell r="G442">
            <v>35084523.549999997</v>
          </cell>
          <cell r="H442">
            <v>0.74864464996876423</v>
          </cell>
          <cell r="I442">
            <v>38069341.629999995</v>
          </cell>
          <cell r="J442">
            <v>28500408.939132649</v>
          </cell>
          <cell r="K442">
            <v>156614</v>
          </cell>
          <cell r="L442">
            <v>45955827.418037087</v>
          </cell>
          <cell r="M442">
            <v>293.43371229926498</v>
          </cell>
          <cell r="N442">
            <v>606.27024231824566</v>
          </cell>
          <cell r="O442">
            <v>1190.4277999999999</v>
          </cell>
          <cell r="P442">
            <v>18105816.251962915</v>
          </cell>
          <cell r="Q442">
            <v>15209.503887562871</v>
          </cell>
          <cell r="R442">
            <v>14041.46808412123</v>
          </cell>
          <cell r="S442">
            <v>0.74309860461593691</v>
          </cell>
          <cell r="T442">
            <v>38069341.629999995</v>
          </cell>
          <cell r="U442">
            <v>28500408.939132649</v>
          </cell>
        </row>
        <row r="443">
          <cell r="C443">
            <v>10777</v>
          </cell>
          <cell r="D443" t="str">
            <v>วังน้อย,รพช.</v>
          </cell>
          <cell r="E443" t="str">
            <v>รพช.60BedsPOP60000-80000</v>
          </cell>
          <cell r="F443">
            <v>74570969.590000004</v>
          </cell>
          <cell r="G443">
            <v>57980863.050000004</v>
          </cell>
          <cell r="H443">
            <v>0.77752593762405986</v>
          </cell>
          <cell r="I443">
            <v>60294849.090000004</v>
          </cell>
          <cell r="J443">
            <v>46880809.072603442</v>
          </cell>
          <cell r="K443">
            <v>113391</v>
          </cell>
          <cell r="L443">
            <v>69504537.908765495</v>
          </cell>
          <cell r="M443">
            <v>612.96344426599546</v>
          </cell>
          <cell r="N443">
            <v>593.80677855876331</v>
          </cell>
          <cell r="O443">
            <v>1981.9914999999999</v>
          </cell>
          <cell r="P443">
            <v>31442733.641234495</v>
          </cell>
          <cell r="Q443">
            <v>15864.212152894954</v>
          </cell>
          <cell r="R443">
            <v>13228.8478475954</v>
          </cell>
          <cell r="S443">
            <v>-7.3260654004430936E-2</v>
          </cell>
          <cell r="T443">
            <v>55877609.012568139</v>
          </cell>
          <cell r="U443">
            <v>43446290.33968766</v>
          </cell>
        </row>
        <row r="444">
          <cell r="C444">
            <v>10778</v>
          </cell>
          <cell r="D444" t="str">
            <v>บางซ้าย,รพช.</v>
          </cell>
          <cell r="E444" t="str">
            <v>รพช.10BedsPOP15000-25000</v>
          </cell>
          <cell r="F444">
            <v>18537835.439999998</v>
          </cell>
          <cell r="G444">
            <v>15474801.289999999</v>
          </cell>
          <cell r="H444">
            <v>0.83476851113961559</v>
          </cell>
          <cell r="I444">
            <v>18969358.039999995</v>
          </cell>
          <cell r="J444">
            <v>15835022.768325092</v>
          </cell>
          <cell r="K444">
            <v>50343</v>
          </cell>
          <cell r="L444">
            <v>26856239.422525033</v>
          </cell>
          <cell r="M444">
            <v>533.46521706145904</v>
          </cell>
          <cell r="N444">
            <v>696.31286898933934</v>
          </cell>
          <cell r="O444">
            <v>314.43099999999998</v>
          </cell>
          <cell r="P444">
            <v>6846444.6074749706</v>
          </cell>
          <cell r="Q444">
            <v>21774.076371206946</v>
          </cell>
          <cell r="R444">
            <v>16845.168379816871</v>
          </cell>
          <cell r="S444">
            <v>0.19726731160184413</v>
          </cell>
          <cell r="T444">
            <v>18969358.039999995</v>
          </cell>
          <cell r="U444">
            <v>15835022.768325092</v>
          </cell>
        </row>
        <row r="445">
          <cell r="C445">
            <v>10779</v>
          </cell>
          <cell r="D445" t="str">
            <v>อุทัย,รพช.</v>
          </cell>
          <cell r="E445" t="str">
            <v>รพช.30BedsPOP40000-60000</v>
          </cell>
          <cell r="F445">
            <v>64838222.359999999</v>
          </cell>
          <cell r="G445">
            <v>39226818.060000002</v>
          </cell>
          <cell r="H445">
            <v>0.60499527334666436</v>
          </cell>
          <cell r="I445">
            <v>55397875.039999999</v>
          </cell>
          <cell r="J445">
            <v>33515452.552649155</v>
          </cell>
          <cell r="K445">
            <v>157266</v>
          </cell>
          <cell r="L445">
            <v>62185074.656984702</v>
          </cell>
          <cell r="M445">
            <v>395.41334208910189</v>
          </cell>
          <cell r="N445">
            <v>635.54962394588699</v>
          </cell>
          <cell r="O445">
            <v>1199.7843</v>
          </cell>
          <cell r="P445">
            <v>19522627.613015305</v>
          </cell>
          <cell r="Q445">
            <v>16271.781196849553</v>
          </cell>
          <cell r="R445">
            <v>14762.0315380762</v>
          </cell>
          <cell r="S445">
            <v>0.44003071394853621</v>
          </cell>
          <cell r="T445">
            <v>55397875.039999999</v>
          </cell>
          <cell r="U445">
            <v>33515452.552649155</v>
          </cell>
        </row>
        <row r="446">
          <cell r="C446">
            <v>10780</v>
          </cell>
          <cell r="D446" t="str">
            <v>มหาราช,รพช.</v>
          </cell>
          <cell r="E446" t="str">
            <v>รพช.10BedsPOP15000-25000</v>
          </cell>
          <cell r="F446">
            <v>23396839.649999999</v>
          </cell>
          <cell r="G446">
            <v>16111545.77</v>
          </cell>
          <cell r="H446">
            <v>0.68862060051772844</v>
          </cell>
          <cell r="I446">
            <v>23508281.699999999</v>
          </cell>
          <cell r="J446">
            <v>16188287.061393926</v>
          </cell>
          <cell r="K446">
            <v>53681</v>
          </cell>
          <cell r="L446">
            <v>34811476.713848695</v>
          </cell>
          <cell r="M446">
            <v>648.48785815928716</v>
          </cell>
          <cell r="N446">
            <v>696.31286898933934</v>
          </cell>
          <cell r="O446">
            <v>836.10680000000002</v>
          </cell>
          <cell r="P446">
            <v>12286327.956151308</v>
          </cell>
          <cell r="Q446">
            <v>14694.687276973837</v>
          </cell>
          <cell r="R446">
            <v>16845.168379816871</v>
          </cell>
          <cell r="S446">
            <v>9.2686406729848847E-2</v>
          </cell>
          <cell r="T446">
            <v>23508281.699999999</v>
          </cell>
          <cell r="U446">
            <v>16188287.061393926</v>
          </cell>
        </row>
        <row r="447">
          <cell r="C447">
            <v>10781</v>
          </cell>
          <cell r="D447" t="str">
            <v>บ้านแพรก,รพช.</v>
          </cell>
          <cell r="E447" t="str">
            <v>รพช.10BedsPOP&lt;15000</v>
          </cell>
          <cell r="F447">
            <v>27249433.100000001</v>
          </cell>
          <cell r="G447">
            <v>19129878.530000001</v>
          </cell>
          <cell r="H447">
            <v>0.70202849577813786</v>
          </cell>
          <cell r="I447">
            <v>25349958.939999998</v>
          </cell>
          <cell r="J447">
            <v>17796393.542685758</v>
          </cell>
          <cell r="K447">
            <v>50983</v>
          </cell>
          <cell r="L447">
            <v>28997243.818393178</v>
          </cell>
          <cell r="M447">
            <v>568.76299586907749</v>
          </cell>
          <cell r="N447">
            <v>826.45356328610058</v>
          </cell>
          <cell r="O447">
            <v>877.46100000000001</v>
          </cell>
          <cell r="P447">
            <v>13168568.721606823</v>
          </cell>
          <cell r="Q447">
            <v>15007.582925744646</v>
          </cell>
          <cell r="R447">
            <v>19643.580865919103</v>
          </cell>
          <cell r="S447">
            <v>0.40804966276609805</v>
          </cell>
          <cell r="T447">
            <v>25349958.939999998</v>
          </cell>
          <cell r="U447">
            <v>17796393.542685758</v>
          </cell>
        </row>
        <row r="448">
          <cell r="C448">
            <v>10690</v>
          </cell>
          <cell r="D448" t="str">
            <v>พระนารายณ์มหาราช,รพท.</v>
          </cell>
          <cell r="E448" t="str">
            <v xml:space="preserve">รพท.400to500Beds </v>
          </cell>
          <cell r="F448">
            <v>888898734.88999999</v>
          </cell>
          <cell r="G448">
            <v>468411136.22000003</v>
          </cell>
          <cell r="H448">
            <v>0.52695669127931122</v>
          </cell>
          <cell r="I448">
            <v>665440927.99000001</v>
          </cell>
          <cell r="J448">
            <v>350658549.6554448</v>
          </cell>
          <cell r="K448">
            <v>484010</v>
          </cell>
          <cell r="L448">
            <v>400114855.22897786</v>
          </cell>
          <cell r="M448">
            <v>826.66650529736546</v>
          </cell>
          <cell r="N448">
            <v>791.31560871627369</v>
          </cell>
          <cell r="O448">
            <v>34447.474300000002</v>
          </cell>
          <cell r="P448">
            <v>547184731.21102214</v>
          </cell>
          <cell r="Q448">
            <v>15884.611058727813</v>
          </cell>
          <cell r="R448">
            <v>13413.586622617246</v>
          </cell>
          <cell r="S448">
            <v>-0.10791806486055104</v>
          </cell>
          <cell r="T448">
            <v>593627830.76230991</v>
          </cell>
          <cell r="U448">
            <v>312816157.54982173</v>
          </cell>
        </row>
        <row r="449">
          <cell r="C449">
            <v>10691</v>
          </cell>
          <cell r="D449" t="str">
            <v>บ้านหมี่,รพท.</v>
          </cell>
          <cell r="E449" t="str">
            <v xml:space="preserve">รพท.200to300Beds </v>
          </cell>
          <cell r="F449">
            <v>307424133.46999997</v>
          </cell>
          <cell r="G449">
            <v>172906958.95999998</v>
          </cell>
          <cell r="H449">
            <v>0.56243781842479568</v>
          </cell>
          <cell r="I449">
            <v>228739013.25000006</v>
          </cell>
          <cell r="J449">
            <v>128651471.60097046</v>
          </cell>
          <cell r="K449">
            <v>206782</v>
          </cell>
          <cell r="L449">
            <v>177330519.55029094</v>
          </cell>
          <cell r="M449">
            <v>857.57232036778316</v>
          </cell>
          <cell r="N449">
            <v>757.03886846540456</v>
          </cell>
          <cell r="O449">
            <v>14765.745099999998</v>
          </cell>
          <cell r="P449">
            <v>225744209.55970901</v>
          </cell>
          <cell r="Q449">
            <v>15288.372380186154</v>
          </cell>
          <cell r="R449">
            <v>15543.349002157387</v>
          </cell>
          <cell r="S449">
            <v>-4.2234323353339286E-2</v>
          </cell>
          <cell r="T449">
            <v>219078375.80087578</v>
          </cell>
          <cell r="U449">
            <v>123217963.74949212</v>
          </cell>
        </row>
        <row r="450">
          <cell r="C450">
            <v>10789</v>
          </cell>
          <cell r="D450" t="str">
            <v>พัฒนานิคม,รพช.</v>
          </cell>
          <cell r="E450" t="str">
            <v>รพช.60BedsPOP60000-80000</v>
          </cell>
          <cell r="F450">
            <v>79574692.900000006</v>
          </cell>
          <cell r="G450">
            <v>65489645.399999999</v>
          </cell>
          <cell r="H450">
            <v>0.82299589245414473</v>
          </cell>
          <cell r="I450">
            <v>65712333.49000001</v>
          </cell>
          <cell r="J450">
            <v>54080980.545846939</v>
          </cell>
          <cell r="K450">
            <v>109796</v>
          </cell>
          <cell r="L450">
            <v>73931638.685070187</v>
          </cell>
          <cell r="M450">
            <v>673.35457289036196</v>
          </cell>
          <cell r="N450">
            <v>593.80677855876331</v>
          </cell>
          <cell r="O450">
            <v>2165.8321000000005</v>
          </cell>
          <cell r="P450">
            <v>34703061.354929812</v>
          </cell>
          <cell r="Q450">
            <v>16022.969349715429</v>
          </cell>
          <cell r="R450">
            <v>13228.8478475954</v>
          </cell>
          <cell r="S450">
            <v>-0.13610409621953046</v>
          </cell>
          <cell r="T450">
            <v>56768615.729867175</v>
          </cell>
          <cell r="U450">
            <v>46720337.565988436</v>
          </cell>
        </row>
        <row r="451">
          <cell r="C451">
            <v>10790</v>
          </cell>
          <cell r="D451" t="str">
            <v>โคกสำโรง,รพช.</v>
          </cell>
          <cell r="E451" t="str">
            <v>รพช.120BedsPOP&lt;100000</v>
          </cell>
          <cell r="F451">
            <v>134068473.12</v>
          </cell>
          <cell r="G451">
            <v>110698250.52000001</v>
          </cell>
          <cell r="H451">
            <v>0.82568442784395613</v>
          </cell>
          <cell r="I451">
            <v>94418369.340000018</v>
          </cell>
          <cell r="J451">
            <v>77959777.266457245</v>
          </cell>
          <cell r="K451">
            <v>149368</v>
          </cell>
          <cell r="L451">
            <v>88503793.182356358</v>
          </cell>
          <cell r="M451">
            <v>592.52177964728958</v>
          </cell>
          <cell r="N451">
            <v>614.13597666079704</v>
          </cell>
          <cell r="O451">
            <v>4897.5203000000001</v>
          </cell>
          <cell r="P451">
            <v>69156840.107643634</v>
          </cell>
          <cell r="Q451">
            <v>14120.786820963995</v>
          </cell>
          <cell r="R451">
            <v>13494.284311153207</v>
          </cell>
          <cell r="S451">
            <v>1.0158567574677405E-3</v>
          </cell>
          <cell r="T451">
            <v>94418369.340000018</v>
          </cell>
          <cell r="U451">
            <v>77959777.266457245</v>
          </cell>
        </row>
        <row r="452">
          <cell r="C452">
            <v>10791</v>
          </cell>
          <cell r="D452" t="str">
            <v>ชัยบาดาล,รพช.</v>
          </cell>
          <cell r="E452" t="str">
            <v>รพช.120BedsPOP&lt;100000</v>
          </cell>
          <cell r="F452">
            <v>152134031.54999998</v>
          </cell>
          <cell r="G452">
            <v>120003185.64999999</v>
          </cell>
          <cell r="H452">
            <v>0.78879909003502646</v>
          </cell>
          <cell r="I452">
            <v>123705750.47999999</v>
          </cell>
          <cell r="J452">
            <v>97578983.410724029</v>
          </cell>
          <cell r="K452">
            <v>180080</v>
          </cell>
          <cell r="L452">
            <v>112087173.73037325</v>
          </cell>
          <cell r="M452">
            <v>622.42988521975371</v>
          </cell>
          <cell r="N452">
            <v>614.13597666079704</v>
          </cell>
          <cell r="O452">
            <v>6533.8290000000006</v>
          </cell>
          <cell r="P452">
            <v>82465505.039626718</v>
          </cell>
          <cell r="Q452">
            <v>12621.313633954411</v>
          </cell>
          <cell r="R452">
            <v>13494.284311153207</v>
          </cell>
          <cell r="S452">
            <v>2.1640792098841122E-2</v>
          </cell>
          <cell r="T452">
            <v>123705750.47999999</v>
          </cell>
          <cell r="U452">
            <v>97578983.410724029</v>
          </cell>
        </row>
        <row r="453">
          <cell r="C453">
            <v>10792</v>
          </cell>
          <cell r="D453" t="str">
            <v>ท่าวุ้ง,รพช.</v>
          </cell>
          <cell r="E453" t="str">
            <v>รพช.60BedsPOP40000-60000</v>
          </cell>
          <cell r="F453">
            <v>61538622.119999997</v>
          </cell>
          <cell r="G453">
            <v>48353025.939999998</v>
          </cell>
          <cell r="H453">
            <v>0.78573462118979276</v>
          </cell>
          <cell r="I453">
            <v>48587702.709999993</v>
          </cell>
          <cell r="J453">
            <v>38177040.183324113</v>
          </cell>
          <cell r="K453">
            <v>98434</v>
          </cell>
          <cell r="L453">
            <v>63183866.067532256</v>
          </cell>
          <cell r="M453">
            <v>641.8906685447331</v>
          </cell>
          <cell r="N453">
            <v>606.27024231824566</v>
          </cell>
          <cell r="O453">
            <v>2173.8839999999996</v>
          </cell>
          <cell r="P453">
            <v>25419996.812467735</v>
          </cell>
          <cell r="Q453">
            <v>11693.354756954714</v>
          </cell>
          <cell r="R453">
            <v>14041.46808412123</v>
          </cell>
          <cell r="S453">
            <v>1.8038321411568539E-2</v>
          </cell>
          <cell r="T453">
            <v>48587702.709999993</v>
          </cell>
          <cell r="U453">
            <v>38177040.183324113</v>
          </cell>
        </row>
        <row r="454">
          <cell r="C454">
            <v>10793</v>
          </cell>
          <cell r="D454" t="str">
            <v>ท่าหลวง,รพช.</v>
          </cell>
          <cell r="E454" t="str">
            <v>รพช.30BedsPOP20000-40000</v>
          </cell>
          <cell r="F454">
            <v>37870981.700000003</v>
          </cell>
          <cell r="G454">
            <v>30054925.700000003</v>
          </cell>
          <cell r="H454">
            <v>0.79361358884446354</v>
          </cell>
          <cell r="I454">
            <v>46984462.489999995</v>
          </cell>
          <cell r="J454">
            <v>37287507.896616973</v>
          </cell>
          <cell r="K454">
            <v>81222</v>
          </cell>
          <cell r="L454">
            <v>56327956.261991166</v>
          </cell>
          <cell r="M454">
            <v>693.50614688127803</v>
          </cell>
          <cell r="N454">
            <v>639.72346893498218</v>
          </cell>
          <cell r="O454">
            <v>1331.3396000000005</v>
          </cell>
          <cell r="P454">
            <v>24076331.758008841</v>
          </cell>
          <cell r="Q454">
            <v>18084.290257729008</v>
          </cell>
          <cell r="R454">
            <v>14702.838036570827</v>
          </cell>
          <cell r="S454">
            <v>-0.11031996096381683</v>
          </cell>
          <cell r="T454">
            <v>41801138.422197282</v>
          </cell>
          <cell r="U454">
            <v>33173951.48102418</v>
          </cell>
        </row>
        <row r="455">
          <cell r="C455">
            <v>10794</v>
          </cell>
          <cell r="D455" t="str">
            <v>สระโบสถ์,รพช.</v>
          </cell>
          <cell r="E455" t="str">
            <v>รพช.10BedsPOP15000-25000</v>
          </cell>
          <cell r="F455">
            <v>33845200.390000001</v>
          </cell>
          <cell r="G455">
            <v>29102507.490000002</v>
          </cell>
          <cell r="H455">
            <v>0.85987103502565498</v>
          </cell>
          <cell r="I455">
            <v>28711027.930000003</v>
          </cell>
          <cell r="J455">
            <v>24687781.302819591</v>
          </cell>
          <cell r="K455">
            <v>50276</v>
          </cell>
          <cell r="L455">
            <v>34750313.352935314</v>
          </cell>
          <cell r="M455">
            <v>691.19089332753822</v>
          </cell>
          <cell r="N455">
            <v>696.31286898933934</v>
          </cell>
          <cell r="O455">
            <v>941.86850000000004</v>
          </cell>
          <cell r="P455">
            <v>14458257.267064685</v>
          </cell>
          <cell r="Q455">
            <v>15350.611329569558</v>
          </cell>
          <cell r="R455">
            <v>16845.168379816871</v>
          </cell>
          <cell r="S455">
            <v>3.3839403064814533E-2</v>
          </cell>
          <cell r="T455">
            <v>28711027.930000003</v>
          </cell>
          <cell r="U455">
            <v>24687781.302819591</v>
          </cell>
        </row>
        <row r="456">
          <cell r="C456">
            <v>10795</v>
          </cell>
          <cell r="D456" t="str">
            <v>โคกเจริญ,รพช.</v>
          </cell>
          <cell r="E456" t="str">
            <v>รพช.10BedsPOP15000-25000</v>
          </cell>
          <cell r="F456">
            <v>32194516.640000001</v>
          </cell>
          <cell r="G456">
            <v>29316626.240000002</v>
          </cell>
          <cell r="H456">
            <v>0.91060929933563994</v>
          </cell>
          <cell r="I456">
            <v>31928750.840000004</v>
          </cell>
          <cell r="J456">
            <v>29074617.431074627</v>
          </cell>
          <cell r="K456">
            <v>49024</v>
          </cell>
          <cell r="L456">
            <v>36306078.053834952</v>
          </cell>
          <cell r="M456">
            <v>740.57763654199891</v>
          </cell>
          <cell r="N456">
            <v>696.31286898933934</v>
          </cell>
          <cell r="O456">
            <v>898.9312000000001</v>
          </cell>
          <cell r="P456">
            <v>13441951.576165052</v>
          </cell>
          <cell r="Q456">
            <v>14953.259577779758</v>
          </cell>
          <cell r="R456">
            <v>16845.168379816871</v>
          </cell>
          <cell r="S456">
            <v>-9.4343458079948986E-3</v>
          </cell>
          <cell r="T456">
            <v>31627523.963358138</v>
          </cell>
          <cell r="U456">
            <v>28800317.435994714</v>
          </cell>
        </row>
        <row r="457">
          <cell r="C457">
            <v>10796</v>
          </cell>
          <cell r="D457" t="str">
            <v>ลำสนธิ,รพช.</v>
          </cell>
          <cell r="E457" t="str">
            <v>รพช.30BedsPOP20000-40000</v>
          </cell>
          <cell r="F457">
            <v>33356233.520000003</v>
          </cell>
          <cell r="G457">
            <v>28628210.400000002</v>
          </cell>
          <cell r="H457">
            <v>0.85825668485126971</v>
          </cell>
          <cell r="I457">
            <v>40269272.929999992</v>
          </cell>
          <cell r="J457">
            <v>34561372.68627277</v>
          </cell>
          <cell r="K457">
            <v>68430</v>
          </cell>
          <cell r="L457">
            <v>44691236.292838909</v>
          </cell>
          <cell r="M457">
            <v>653.09420273036551</v>
          </cell>
          <cell r="N457">
            <v>639.72346893498218</v>
          </cell>
          <cell r="O457">
            <v>1230.212</v>
          </cell>
          <cell r="P457">
            <v>18068151.747161083</v>
          </cell>
          <cell r="Q457">
            <v>14687.022844161074</v>
          </cell>
          <cell r="R457">
            <v>14702.838036570827</v>
          </cell>
          <cell r="S457">
            <v>-1.4268833749024793E-2</v>
          </cell>
          <cell r="T457">
            <v>39694677.369367719</v>
          </cell>
          <cell r="U457">
            <v>34068222.205274262</v>
          </cell>
        </row>
        <row r="458">
          <cell r="C458">
            <v>10797</v>
          </cell>
          <cell r="D458" t="str">
            <v>หนองม่วง,รพช.</v>
          </cell>
          <cell r="E458" t="str">
            <v>รพช.30BedsPOP20000-40000</v>
          </cell>
          <cell r="F458">
            <v>47679315.640000001</v>
          </cell>
          <cell r="G458">
            <v>39646637.860000007</v>
          </cell>
          <cell r="H458">
            <v>0.83152699085175052</v>
          </cell>
          <cell r="I458">
            <v>39268346.340000011</v>
          </cell>
          <cell r="J458">
            <v>32652689.867824562</v>
          </cell>
          <cell r="K458">
            <v>89004</v>
          </cell>
          <cell r="L458">
            <v>51493834.347475976</v>
          </cell>
          <cell r="M458">
            <v>578.55640586351149</v>
          </cell>
          <cell r="N458">
            <v>639.72346893498218</v>
          </cell>
          <cell r="O458">
            <v>1332.796</v>
          </cell>
          <cell r="P458">
            <v>15509556.84252402</v>
          </cell>
          <cell r="Q458">
            <v>11636.857285379023</v>
          </cell>
          <cell r="R458">
            <v>14702.838036570827</v>
          </cell>
          <cell r="S458">
            <v>0.14223817621190768</v>
          </cell>
          <cell r="T458">
            <v>39268346.340000011</v>
          </cell>
          <cell r="U458">
            <v>32652689.867824562</v>
          </cell>
        </row>
        <row r="459">
          <cell r="C459">
            <v>10661</v>
          </cell>
          <cell r="D459" t="str">
            <v>สระบุรี,รพศ.</v>
          </cell>
          <cell r="E459" t="str">
            <v xml:space="preserve">รพศ.=/&lt;800Beds </v>
          </cell>
          <cell r="F459">
            <v>1462623907.29</v>
          </cell>
          <cell r="G459">
            <v>713365716.22000003</v>
          </cell>
          <cell r="H459">
            <v>0.48773010796859506</v>
          </cell>
          <cell r="I459">
            <v>1211715432.8899999</v>
          </cell>
          <cell r="J459">
            <v>590990098.91065252</v>
          </cell>
          <cell r="K459">
            <v>787059</v>
          </cell>
          <cell r="L459">
            <v>774781360.33093119</v>
          </cell>
          <cell r="M459">
            <v>984.40061079402074</v>
          </cell>
          <cell r="N459">
            <v>925.92198703460622</v>
          </cell>
          <cell r="O459">
            <v>82939.880300000004</v>
          </cell>
          <cell r="P459">
            <v>957884442.31906879</v>
          </cell>
          <cell r="Q459">
            <v>11549.141846531804</v>
          </cell>
          <cell r="R459">
            <v>12076.814903924082</v>
          </cell>
          <cell r="S459">
            <v>-1.3049180726904975E-3</v>
          </cell>
          <cell r="T459">
            <v>1210134243.5226636</v>
          </cell>
          <cell r="U459">
            <v>590218905.24980283</v>
          </cell>
        </row>
        <row r="460">
          <cell r="C460">
            <v>10695</v>
          </cell>
          <cell r="D460" t="str">
            <v>พระพุทธบาท,รพท.</v>
          </cell>
          <cell r="E460" t="str">
            <v xml:space="preserve">รพท.300to400Beds </v>
          </cell>
          <cell r="F460">
            <v>466768792.35000002</v>
          </cell>
          <cell r="G460">
            <v>236480185.05000001</v>
          </cell>
          <cell r="H460">
            <v>0.50663238186814907</v>
          </cell>
          <cell r="I460">
            <v>407177075.26999998</v>
          </cell>
          <cell r="J460">
            <v>206289091.48614672</v>
          </cell>
          <cell r="K460">
            <v>319815</v>
          </cell>
          <cell r="L460">
            <v>271028032.51407003</v>
          </cell>
          <cell r="M460">
            <v>847.45253510332543</v>
          </cell>
          <cell r="N460">
            <v>827.17118061382268</v>
          </cell>
          <cell r="O460">
            <v>20979.898699999998</v>
          </cell>
          <cell r="P460">
            <v>395030666.69592988</v>
          </cell>
          <cell r="Q460">
            <v>18829.007343869107</v>
          </cell>
          <cell r="R460">
            <v>14048.073310308935</v>
          </cell>
          <cell r="S460">
            <v>-0.16033090360984176</v>
          </cell>
          <cell r="T460">
            <v>341894006.86274838</v>
          </cell>
          <cell r="U460">
            <v>173214575.04331952</v>
          </cell>
        </row>
        <row r="461">
          <cell r="C461">
            <v>10807</v>
          </cell>
          <cell r="D461" t="str">
            <v>แก่งคอย,รพช.</v>
          </cell>
          <cell r="E461" t="str">
            <v>รพช.60BedsPOP60000-80000</v>
          </cell>
          <cell r="F461">
            <v>117446953.46000002</v>
          </cell>
          <cell r="G461">
            <v>73644329.790000007</v>
          </cell>
          <cell r="H461">
            <v>0.6270433384641324</v>
          </cell>
          <cell r="I461">
            <v>81942628.559999987</v>
          </cell>
          <cell r="J461">
            <v>51381579.374788754</v>
          </cell>
          <cell r="K461">
            <v>153980</v>
          </cell>
          <cell r="L461">
            <v>87955283.137959972</v>
          </cell>
          <cell r="M461">
            <v>571.21238562124938</v>
          </cell>
          <cell r="N461">
            <v>593.80677855876331</v>
          </cell>
          <cell r="O461">
            <v>3953.1026999999995</v>
          </cell>
          <cell r="P461">
            <v>51689639.322040044</v>
          </cell>
          <cell r="Q461">
            <v>13075.713748099703</v>
          </cell>
          <cell r="R461">
            <v>13228.8478475954</v>
          </cell>
          <cell r="S461">
            <v>2.9248750149629587E-2</v>
          </cell>
          <cell r="T461">
            <v>81942628.559999987</v>
          </cell>
          <cell r="U461">
            <v>51381579.374788754</v>
          </cell>
        </row>
        <row r="462">
          <cell r="C462">
            <v>10808</v>
          </cell>
          <cell r="D462" t="str">
            <v>หนองแค,รพช.</v>
          </cell>
          <cell r="E462" t="str">
            <v>รพช.90BedsPOP&lt;60000</v>
          </cell>
          <cell r="F462">
            <v>69473826.530000001</v>
          </cell>
          <cell r="G462">
            <v>49498108.859999999</v>
          </cell>
          <cell r="H462">
            <v>0.71247131952096898</v>
          </cell>
          <cell r="I462">
            <v>53838108.970000014</v>
          </cell>
          <cell r="J462">
            <v>38358108.538369626</v>
          </cell>
          <cell r="K462">
            <v>81582</v>
          </cell>
          <cell r="L462">
            <v>49515350.495284572</v>
          </cell>
          <cell r="M462">
            <v>606.9396496198251</v>
          </cell>
          <cell r="N462">
            <v>625.38787063931409</v>
          </cell>
          <cell r="O462">
            <v>1427.5975000000001</v>
          </cell>
          <cell r="P462">
            <v>42479497.404715419</v>
          </cell>
          <cell r="Q462">
            <v>29755.934291504025</v>
          </cell>
          <cell r="R462">
            <v>16061.802428930911</v>
          </cell>
          <cell r="S462">
            <v>-0.19614865458642464</v>
          </cell>
          <cell r="T462">
            <v>43277836.330057196</v>
          </cell>
          <cell r="U462">
            <v>30834217.156088382</v>
          </cell>
        </row>
        <row r="463">
          <cell r="C463">
            <v>10809</v>
          </cell>
          <cell r="D463" t="str">
            <v>วิหารแดง,รพช.</v>
          </cell>
          <cell r="E463" t="str">
            <v>รพช.30BedsPOP20000-40000</v>
          </cell>
          <cell r="F463">
            <v>57163703.950000003</v>
          </cell>
          <cell r="G463">
            <v>46809554.899999999</v>
          </cell>
          <cell r="H463">
            <v>0.81886847187060197</v>
          </cell>
          <cell r="I463">
            <v>37016037.020000003</v>
          </cell>
          <cell r="J463">
            <v>30311265.669273034</v>
          </cell>
          <cell r="K463">
            <v>80548</v>
          </cell>
          <cell r="L463">
            <v>42885333.355631717</v>
          </cell>
          <cell r="M463">
            <v>532.41959273516056</v>
          </cell>
          <cell r="N463">
            <v>639.72346893498218</v>
          </cell>
          <cell r="O463">
            <v>1599.1145000000001</v>
          </cell>
          <cell r="P463">
            <v>18467270.464368273</v>
          </cell>
          <cell r="Q463">
            <v>11548.435377434369</v>
          </cell>
          <cell r="R463">
            <v>14702.838036570827</v>
          </cell>
          <cell r="S463">
            <v>0.22309344345618512</v>
          </cell>
          <cell r="T463">
            <v>37016037.020000003</v>
          </cell>
          <cell r="U463">
            <v>30311265.669273034</v>
          </cell>
        </row>
        <row r="464">
          <cell r="C464">
            <v>10810</v>
          </cell>
          <cell r="D464" t="str">
            <v>หนองแซง,รพช.</v>
          </cell>
          <cell r="E464" t="str">
            <v>รพช.10BedsPOP15000-25000</v>
          </cell>
          <cell r="F464">
            <v>22993297.77</v>
          </cell>
          <cell r="G464">
            <v>17430508.669999998</v>
          </cell>
          <cell r="H464">
            <v>0.75806910536956862</v>
          </cell>
          <cell r="I464">
            <v>21441643.259999998</v>
          </cell>
          <cell r="J464">
            <v>16254247.32376164</v>
          </cell>
          <cell r="K464">
            <v>42157</v>
          </cell>
          <cell r="L464">
            <v>32426866.776479382</v>
          </cell>
          <cell r="M464">
            <v>769.19294011621753</v>
          </cell>
          <cell r="N464">
            <v>696.31286898933934</v>
          </cell>
          <cell r="O464">
            <v>565.5732999999999</v>
          </cell>
          <cell r="P464">
            <v>9648064.5635206141</v>
          </cell>
          <cell r="Q464">
            <v>17058.910955521798</v>
          </cell>
          <cell r="R464">
            <v>16845.168379816871</v>
          </cell>
          <cell r="S464">
            <v>-7.5895364548151392E-2</v>
          </cell>
          <cell r="T464">
            <v>19814321.928270884</v>
          </cell>
          <cell r="U464">
            <v>15020625.297668934</v>
          </cell>
        </row>
        <row r="465">
          <cell r="C465">
            <v>10811</v>
          </cell>
          <cell r="D465" t="str">
            <v>บ้านหมอ,รพช.</v>
          </cell>
          <cell r="E465" t="str">
            <v>รพช.30BedsPOP40000-60000</v>
          </cell>
          <cell r="F465">
            <v>49127392.699999996</v>
          </cell>
          <cell r="G465">
            <v>34366644.82</v>
          </cell>
          <cell r="H465">
            <v>0.69954139495784806</v>
          </cell>
          <cell r="I465">
            <v>44552145.210000008</v>
          </cell>
          <cell r="J465">
            <v>31166069.808568016</v>
          </cell>
          <cell r="K465">
            <v>118578</v>
          </cell>
          <cell r="L465">
            <v>50985767.962882899</v>
          </cell>
          <cell r="M465">
            <v>429.9766226693223</v>
          </cell>
          <cell r="N465">
            <v>635.54962394588699</v>
          </cell>
          <cell r="O465">
            <v>1391.799</v>
          </cell>
          <cell r="P465">
            <v>17728236.757117104</v>
          </cell>
          <cell r="Q465">
            <v>12737.641539559307</v>
          </cell>
          <cell r="R465">
            <v>14762.0315380762</v>
          </cell>
          <cell r="S465">
            <v>0.39575599518220467</v>
          </cell>
          <cell r="T465">
            <v>44552145.210000008</v>
          </cell>
          <cell r="U465">
            <v>31166069.808568016</v>
          </cell>
        </row>
        <row r="466">
          <cell r="C466">
            <v>10812</v>
          </cell>
          <cell r="D466" t="str">
            <v>ดอนพุด,รพช.</v>
          </cell>
          <cell r="E466" t="str">
            <v>รพช.30BedsPOP&lt;20000</v>
          </cell>
          <cell r="F466">
            <v>17093717.210000001</v>
          </cell>
          <cell r="G466">
            <v>13558824.83</v>
          </cell>
          <cell r="H466">
            <v>0.79320516792379991</v>
          </cell>
          <cell r="I466">
            <v>21754972.74000001</v>
          </cell>
          <cell r="J466">
            <v>17256156.805409398</v>
          </cell>
          <cell r="K466">
            <v>27107</v>
          </cell>
          <cell r="L466">
            <v>27753280.059778437</v>
          </cell>
          <cell r="M466">
            <v>1023.8418142833377</v>
          </cell>
          <cell r="N466">
            <v>742.70450475732036</v>
          </cell>
          <cell r="O466">
            <v>314.1601</v>
          </cell>
          <cell r="P466">
            <v>7668013.7102215672</v>
          </cell>
          <cell r="Q466">
            <v>24407.98086778546</v>
          </cell>
          <cell r="R466">
            <v>17873.280286501853</v>
          </cell>
          <cell r="S466">
            <v>-0.2731049661884743</v>
          </cell>
          <cell r="T466">
            <v>15813581.645411126</v>
          </cell>
          <cell r="U466">
            <v>12543414.684525052</v>
          </cell>
        </row>
        <row r="467">
          <cell r="C467">
            <v>10813</v>
          </cell>
          <cell r="D467" t="str">
            <v>หนองโดน,รพช.</v>
          </cell>
          <cell r="E467" t="str">
            <v>รพช.10BedsPOP&lt;15000</v>
          </cell>
          <cell r="F467">
            <v>24967341.170000002</v>
          </cell>
          <cell r="G467">
            <v>18389728.170000002</v>
          </cell>
          <cell r="H467">
            <v>0.73655132297773618</v>
          </cell>
          <cell r="I467">
            <v>24699153.700000003</v>
          </cell>
          <cell r="J467">
            <v>18192194.33416545</v>
          </cell>
          <cell r="K467">
            <v>41752</v>
          </cell>
          <cell r="L467">
            <v>32374353.505105354</v>
          </cell>
          <cell r="M467">
            <v>775.39647214757031</v>
          </cell>
          <cell r="N467">
            <v>826.45356328610058</v>
          </cell>
          <cell r="O467">
            <v>500.54000000000008</v>
          </cell>
          <cell r="P467">
            <v>7997759.8448946513</v>
          </cell>
          <cell r="Q467">
            <v>15978.263165570484</v>
          </cell>
          <cell r="R467">
            <v>19643.580865919103</v>
          </cell>
          <cell r="S467">
            <v>9.8245384296891475E-2</v>
          </cell>
          <cell r="T467">
            <v>24699153.700000003</v>
          </cell>
          <cell r="U467">
            <v>18192194.33416545</v>
          </cell>
        </row>
        <row r="468">
          <cell r="C468">
            <v>10814</v>
          </cell>
          <cell r="D468" t="str">
            <v>เสาไห้,รพช.</v>
          </cell>
          <cell r="E468" t="str">
            <v>รพช.30BedsPOP20000-40000</v>
          </cell>
          <cell r="F468">
            <v>57770622.539999999</v>
          </cell>
          <cell r="G468">
            <v>31925471.050000001</v>
          </cell>
          <cell r="H468">
            <v>0.55262466711164515</v>
          </cell>
          <cell r="I468">
            <v>45238193.799999997</v>
          </cell>
          <cell r="J468">
            <v>24999741.789457086</v>
          </cell>
          <cell r="K468">
            <v>109160</v>
          </cell>
          <cell r="L468">
            <v>46077022.581430681</v>
          </cell>
          <cell r="M468">
            <v>422.10537359317226</v>
          </cell>
          <cell r="N468">
            <v>639.72346893498218</v>
          </cell>
          <cell r="O468">
            <v>1384.3791000000003</v>
          </cell>
          <cell r="P468">
            <v>25159664.148569331</v>
          </cell>
          <cell r="Q468">
            <v>18173.969939714723</v>
          </cell>
          <cell r="R468">
            <v>14702.838036570827</v>
          </cell>
          <cell r="S468">
            <v>0.26601221501611405</v>
          </cell>
          <cell r="T468">
            <v>45238193.799999997</v>
          </cell>
          <cell r="U468">
            <v>24999741.789457086</v>
          </cell>
        </row>
        <row r="469">
          <cell r="C469">
            <v>10815</v>
          </cell>
          <cell r="D469" t="str">
            <v>มวกเหล็ก,รพช.</v>
          </cell>
          <cell r="E469" t="str">
            <v>รพช.30BedsPOP40000-60000</v>
          </cell>
          <cell r="F469">
            <v>65508757.289999992</v>
          </cell>
          <cell r="G469">
            <v>46133557.619999997</v>
          </cell>
          <cell r="H469">
            <v>0.70423496839929145</v>
          </cell>
          <cell r="I469">
            <v>62020929.129999995</v>
          </cell>
          <cell r="J469">
            <v>43677307.065960243</v>
          </cell>
          <cell r="K469">
            <v>102484</v>
          </cell>
          <cell r="L469">
            <v>65875705.254123561</v>
          </cell>
          <cell r="M469">
            <v>642.79014533120835</v>
          </cell>
          <cell r="N469">
            <v>635.54962394588699</v>
          </cell>
          <cell r="O469">
            <v>1081.8516</v>
          </cell>
          <cell r="P469">
            <v>24035867.695876434</v>
          </cell>
          <cell r="Q469">
            <v>22217.342652057301</v>
          </cell>
          <cell r="R469">
            <v>14762.0315380762</v>
          </cell>
          <cell r="S469">
            <v>-9.795822230481302E-2</v>
          </cell>
          <cell r="T469">
            <v>55945469.166732401</v>
          </cell>
          <cell r="U469">
            <v>39398755.710717328</v>
          </cell>
        </row>
        <row r="470">
          <cell r="C470">
            <v>10816</v>
          </cell>
          <cell r="D470" t="str">
            <v>วังม่วงสัทธรรม,รพช.</v>
          </cell>
          <cell r="E470" t="str">
            <v>รพช.30BedsPOP&lt;20000</v>
          </cell>
          <cell r="F470">
            <v>38252025.32</v>
          </cell>
          <cell r="G470">
            <v>27455762.879999999</v>
          </cell>
          <cell r="H470">
            <v>0.71775971730429666</v>
          </cell>
          <cell r="I470">
            <v>37476447.659999989</v>
          </cell>
          <cell r="J470">
            <v>26899084.478010863</v>
          </cell>
          <cell r="K470">
            <v>72030</v>
          </cell>
          <cell r="L470">
            <v>45308970.572598532</v>
          </cell>
          <cell r="M470">
            <v>629.02916246839561</v>
          </cell>
          <cell r="N470">
            <v>742.70450475732036</v>
          </cell>
          <cell r="O470">
            <v>1019.3951999999999</v>
          </cell>
          <cell r="P470">
            <v>15034525.247401472</v>
          </cell>
          <cell r="Q470">
            <v>14748.475613188559</v>
          </cell>
          <cell r="R470">
            <v>17873.280286501853</v>
          </cell>
          <cell r="S470">
            <v>0.18847840410026129</v>
          </cell>
          <cell r="T470">
            <v>37476447.659999989</v>
          </cell>
          <cell r="U470">
            <v>26899084.478010863</v>
          </cell>
        </row>
        <row r="471">
          <cell r="C471">
            <v>10692</v>
          </cell>
          <cell r="D471" t="str">
            <v>สิงห์บุรี,รพท.</v>
          </cell>
          <cell r="E471" t="str">
            <v xml:space="preserve">รพท.300to400Beds </v>
          </cell>
          <cell r="F471">
            <v>443677998.67000002</v>
          </cell>
          <cell r="G471">
            <v>167168779.28</v>
          </cell>
          <cell r="H471">
            <v>0.37677951077384214</v>
          </cell>
          <cell r="I471">
            <v>321534242.22000003</v>
          </cell>
          <cell r="J471">
            <v>121147514.48068967</v>
          </cell>
          <cell r="K471">
            <v>297803</v>
          </cell>
          <cell r="L471">
            <v>260677164.30390975</v>
          </cell>
          <cell r="M471">
            <v>875.33424547069626</v>
          </cell>
          <cell r="N471">
            <v>827.17118061382268</v>
          </cell>
          <cell r="O471">
            <v>17720.246099999997</v>
          </cell>
          <cell r="P471">
            <v>302598519.30609024</v>
          </cell>
          <cell r="Q471">
            <v>17076.428713148081</v>
          </cell>
          <cell r="R471">
            <v>14048.073310308935</v>
          </cell>
          <cell r="S471">
            <v>-0.12073361268552812</v>
          </cell>
          <cell r="T471">
            <v>282714251.55467576</v>
          </cell>
          <cell r="U471">
            <v>106520937.38956366</v>
          </cell>
        </row>
        <row r="472">
          <cell r="C472">
            <v>10693</v>
          </cell>
          <cell r="D472" t="str">
            <v>อินทร์บุรี,รพท.</v>
          </cell>
          <cell r="E472" t="str">
            <v xml:space="preserve">รพท.200to300Beds </v>
          </cell>
          <cell r="F472">
            <v>217305930.60999998</v>
          </cell>
          <cell r="G472">
            <v>140509115.44</v>
          </cell>
          <cell r="H472">
            <v>0.6465958616296229</v>
          </cell>
          <cell r="I472">
            <v>177925416.36000004</v>
          </cell>
          <cell r="J472">
            <v>115045837.89710364</v>
          </cell>
          <cell r="K472">
            <v>145568</v>
          </cell>
          <cell r="L472">
            <v>153374145.40412471</v>
          </cell>
          <cell r="M472">
            <v>1053.6254218243344</v>
          </cell>
          <cell r="N472">
            <v>757.03886846540456</v>
          </cell>
          <cell r="O472">
            <v>9636.6342000000004</v>
          </cell>
          <cell r="P472">
            <v>191345965.06587529</v>
          </cell>
          <cell r="Q472">
            <v>19856.099245302397</v>
          </cell>
          <cell r="R472">
            <v>15543.349002157387</v>
          </cell>
          <cell r="S472">
            <v>-0.245804945272772</v>
          </cell>
          <cell r="T472">
            <v>134190469.12899506</v>
          </cell>
          <cell r="U472">
            <v>86767002.008945867</v>
          </cell>
        </row>
        <row r="473">
          <cell r="C473">
            <v>10798</v>
          </cell>
          <cell r="D473" t="str">
            <v>บางระจัน,รพช.</v>
          </cell>
          <cell r="E473" t="str">
            <v>รพช.30BedsPOP20000-40000</v>
          </cell>
          <cell r="F473">
            <v>48939072.780000001</v>
          </cell>
          <cell r="G473">
            <v>39824119.349999994</v>
          </cell>
          <cell r="H473">
            <v>0.8137489553393209</v>
          </cell>
          <cell r="I473">
            <v>40021931.869999997</v>
          </cell>
          <cell r="J473">
            <v>32567805.249873973</v>
          </cell>
          <cell r="K473">
            <v>74739</v>
          </cell>
          <cell r="L473">
            <v>56140033.510812424</v>
          </cell>
          <cell r="M473">
            <v>751.14777439907448</v>
          </cell>
          <cell r="N473">
            <v>639.72346893498218</v>
          </cell>
          <cell r="O473">
            <v>1415.6267999999998</v>
          </cell>
          <cell r="P473">
            <v>24705234.039187573</v>
          </cell>
          <cell r="Q473">
            <v>17451.798764467851</v>
          </cell>
          <cell r="R473">
            <v>14702.838036570827</v>
          </cell>
          <cell r="S473">
            <v>-0.15114358595055857</v>
          </cell>
          <cell r="T473">
            <v>33972873.570499256</v>
          </cell>
          <cell r="U473">
            <v>27645390.377868596</v>
          </cell>
        </row>
        <row r="474">
          <cell r="C474">
            <v>10799</v>
          </cell>
          <cell r="D474" t="str">
            <v>ค่ายบางระจัน,รพช.</v>
          </cell>
          <cell r="E474" t="str">
            <v>รพช.30BedsPOP20000-40000</v>
          </cell>
          <cell r="F474">
            <v>27098591.100000001</v>
          </cell>
          <cell r="G474">
            <v>22991552.66</v>
          </cell>
          <cell r="H474">
            <v>0.84844088665554274</v>
          </cell>
          <cell r="I474">
            <v>26794390.77</v>
          </cell>
          <cell r="J474">
            <v>22733456.662293889</v>
          </cell>
          <cell r="K474">
            <v>48926</v>
          </cell>
          <cell r="L474">
            <v>33872095.473442897</v>
          </cell>
          <cell r="M474">
            <v>692.3127881585026</v>
          </cell>
          <cell r="N474">
            <v>639.72346893498218</v>
          </cell>
          <cell r="O474">
            <v>1348.0114000000001</v>
          </cell>
          <cell r="P474">
            <v>20394460.936557107</v>
          </cell>
          <cell r="Q474">
            <v>15129.294111724208</v>
          </cell>
          <cell r="R474">
            <v>14702.838036570827</v>
          </cell>
          <cell r="S474">
            <v>-5.8007231184028119E-2</v>
          </cell>
          <cell r="T474">
            <v>25240122.35016942</v>
          </cell>
          <cell r="U474">
            <v>21414751.786072124</v>
          </cell>
        </row>
        <row r="475">
          <cell r="C475">
            <v>10800</v>
          </cell>
          <cell r="D475" t="str">
            <v>พรหมบุรี,รพช.</v>
          </cell>
          <cell r="E475" t="str">
            <v>รพช.10BedsPOP&lt;15000</v>
          </cell>
          <cell r="F475">
            <v>29045711.139999997</v>
          </cell>
          <cell r="G475">
            <v>20446579.939999998</v>
          </cell>
          <cell r="H475">
            <v>0.70394489022657136</v>
          </cell>
          <cell r="I475">
            <v>34001624.509999998</v>
          </cell>
          <cell r="J475">
            <v>23935269.833217047</v>
          </cell>
          <cell r="K475">
            <v>46351</v>
          </cell>
          <cell r="L475">
            <v>46047406.592178091</v>
          </cell>
          <cell r="M475">
            <v>993.45012172721385</v>
          </cell>
          <cell r="N475">
            <v>826.45356328610058</v>
          </cell>
          <cell r="O475">
            <v>748.69830000000013</v>
          </cell>
          <cell r="P475">
            <v>14275107.357821913</v>
          </cell>
          <cell r="Q475">
            <v>19066.56841323389</v>
          </cell>
          <cell r="R475">
            <v>19643.580865919103</v>
          </cell>
          <cell r="S475">
            <v>-0.12115624431630286</v>
          </cell>
          <cell r="T475">
            <v>29882115.383715246</v>
          </cell>
          <cell r="U475">
            <v>21035362.433527168</v>
          </cell>
        </row>
        <row r="476">
          <cell r="C476">
            <v>10801</v>
          </cell>
          <cell r="D476" t="str">
            <v>ท่าช้าง,รพช.</v>
          </cell>
          <cell r="E476" t="str">
            <v>รพช.30BedsPOP&lt;20000</v>
          </cell>
          <cell r="F476">
            <v>30620099.969999999</v>
          </cell>
          <cell r="G476">
            <v>22604524.129999999</v>
          </cell>
          <cell r="H476">
            <v>0.73822502709484128</v>
          </cell>
          <cell r="I476">
            <v>25725836.550000008</v>
          </cell>
          <cell r="J476">
            <v>18991456.384161215</v>
          </cell>
          <cell r="K476">
            <v>47151</v>
          </cell>
          <cell r="L476">
            <v>40002283.595672548</v>
          </cell>
          <cell r="M476">
            <v>848.38674886370484</v>
          </cell>
          <cell r="N476">
            <v>742.70450475732036</v>
          </cell>
          <cell r="O476">
            <v>923.76999999999987</v>
          </cell>
          <cell r="P476">
            <v>20605030.244327456</v>
          </cell>
          <cell r="Q476">
            <v>22305.368483851456</v>
          </cell>
          <cell r="R476">
            <v>17873.280286501853</v>
          </cell>
          <cell r="S476">
            <v>-0.14977158746697189</v>
          </cell>
          <cell r="T476">
            <v>21872837.170990661</v>
          </cell>
          <cell r="U476">
            <v>16147075.813195633</v>
          </cell>
        </row>
        <row r="477">
          <cell r="C477">
            <v>10689</v>
          </cell>
          <cell r="D477" t="str">
            <v>อ่างทอง,รพท.</v>
          </cell>
          <cell r="E477" t="str">
            <v xml:space="preserve">รพท.300to400Beds </v>
          </cell>
          <cell r="F477">
            <v>485451699.41000003</v>
          </cell>
          <cell r="G477">
            <v>254735303.46000001</v>
          </cell>
          <cell r="H477">
            <v>0.5247387201849244</v>
          </cell>
          <cell r="I477">
            <v>392062313.82999992</v>
          </cell>
          <cell r="J477">
            <v>205730276.79189435</v>
          </cell>
          <cell r="K477">
            <v>313421</v>
          </cell>
          <cell r="L477">
            <v>229948920.69432545</v>
          </cell>
          <cell r="M477">
            <v>733.67426143852981</v>
          </cell>
          <cell r="N477">
            <v>827.17118061382268</v>
          </cell>
          <cell r="O477">
            <v>24931.3217</v>
          </cell>
          <cell r="P477">
            <v>377821703.28567457</v>
          </cell>
          <cell r="Q477">
            <v>15154.499542062969</v>
          </cell>
          <cell r="R477">
            <v>14048.073310308935</v>
          </cell>
          <cell r="S477">
            <v>2.8287474185615378E-3</v>
          </cell>
          <cell r="T477">
            <v>392062313.82999992</v>
          </cell>
          <cell r="U477">
            <v>205730276.79189435</v>
          </cell>
        </row>
        <row r="478">
          <cell r="C478">
            <v>10782</v>
          </cell>
          <cell r="D478" t="str">
            <v>ไชโย,รพช.</v>
          </cell>
          <cell r="E478" t="str">
            <v>รพช.30BedsPOP20000-40000</v>
          </cell>
          <cell r="F478">
            <v>35511679.310000002</v>
          </cell>
          <cell r="G478">
            <v>26152983.57</v>
          </cell>
          <cell r="H478">
            <v>0.73646147065299117</v>
          </cell>
          <cell r="I478">
            <v>32053586.909999993</v>
          </cell>
          <cell r="J478">
            <v>23606231.755442061</v>
          </cell>
          <cell r="K478">
            <v>56576</v>
          </cell>
          <cell r="L478">
            <v>41130800.307546064</v>
          </cell>
          <cell r="M478">
            <v>727.00085385227067</v>
          </cell>
          <cell r="N478">
            <v>639.72346893498218</v>
          </cell>
          <cell r="O478">
            <v>918.56820000000016</v>
          </cell>
          <cell r="P478">
            <v>16543586.702453934</v>
          </cell>
          <cell r="Q478">
            <v>18010.188794314818</v>
          </cell>
          <cell r="R478">
            <v>14702.838036570827</v>
          </cell>
          <cell r="S478">
            <v>-0.13829072097475684</v>
          </cell>
          <cell r="T478">
            <v>27620873.266389068</v>
          </cell>
          <cell r="U478">
            <v>20341708.946484782</v>
          </cell>
        </row>
        <row r="479">
          <cell r="C479">
            <v>10784</v>
          </cell>
          <cell r="D479" t="str">
            <v>ป่าโมก,รพช.</v>
          </cell>
          <cell r="E479" t="str">
            <v>รพช.60BedsPOP&lt;40000</v>
          </cell>
          <cell r="F479">
            <v>67693737.030000001</v>
          </cell>
          <cell r="G479">
            <v>42929239.860000007</v>
          </cell>
          <cell r="H479">
            <v>0.6341685618711661</v>
          </cell>
          <cell r="I479">
            <v>47970337.809999995</v>
          </cell>
          <cell r="J479">
            <v>30421280.141441721</v>
          </cell>
          <cell r="K479">
            <v>125215</v>
          </cell>
          <cell r="L479">
            <v>59269001.317128874</v>
          </cell>
          <cell r="M479">
            <v>473.33786940166016</v>
          </cell>
          <cell r="N479">
            <v>715.82506800815213</v>
          </cell>
          <cell r="O479">
            <v>2001.24</v>
          </cell>
          <cell r="P479">
            <v>25295474.142871119</v>
          </cell>
          <cell r="Q479">
            <v>12639.900333228958</v>
          </cell>
          <cell r="R479">
            <v>19250.523323134847</v>
          </cell>
          <cell r="S479">
            <v>0.51549397650377327</v>
          </cell>
          <cell r="T479">
            <v>47970337.809999995</v>
          </cell>
          <cell r="U479">
            <v>30421280.141441721</v>
          </cell>
        </row>
        <row r="480">
          <cell r="C480">
            <v>10785</v>
          </cell>
          <cell r="D480" t="str">
            <v>โพธิ์ทอง,รพช.</v>
          </cell>
          <cell r="E480" t="str">
            <v>รพช.60BedsPOP40000-60000</v>
          </cell>
          <cell r="F480">
            <v>82412205.260000005</v>
          </cell>
          <cell r="G480">
            <v>59151496.220000006</v>
          </cell>
          <cell r="H480">
            <v>0.71775164896248766</v>
          </cell>
          <cell r="I480">
            <v>59560918.889999993</v>
          </cell>
          <cell r="J480">
            <v>42749947.747018479</v>
          </cell>
          <cell r="K480">
            <v>119862</v>
          </cell>
          <cell r="L480">
            <v>62947625.17203138</v>
          </cell>
          <cell r="M480">
            <v>525.16748570882669</v>
          </cell>
          <cell r="N480">
            <v>606.27024231824566</v>
          </cell>
          <cell r="O480">
            <v>3106</v>
          </cell>
          <cell r="P480">
            <v>40270770.047968619</v>
          </cell>
          <cell r="Q480">
            <v>12965.47651254624</v>
          </cell>
          <cell r="R480">
            <v>14041.46808412123</v>
          </cell>
          <cell r="S480">
            <v>0.12655853063969111</v>
          </cell>
          <cell r="T480">
            <v>59560918.889999993</v>
          </cell>
          <cell r="U480">
            <v>42749947.747018479</v>
          </cell>
        </row>
        <row r="481">
          <cell r="C481">
            <v>10786</v>
          </cell>
          <cell r="D481" t="str">
            <v>แสวงหา,รพช.</v>
          </cell>
          <cell r="E481" t="str">
            <v>รพช.30BedsPOP20000-40000</v>
          </cell>
          <cell r="F481">
            <v>54691151.230000012</v>
          </cell>
          <cell r="G481">
            <v>44107850.140000008</v>
          </cell>
          <cell r="H481">
            <v>0.80648969985121299</v>
          </cell>
          <cell r="I481">
            <v>42588994.620000005</v>
          </cell>
          <cell r="J481">
            <v>34347585.488048732</v>
          </cell>
          <cell r="K481">
            <v>87456</v>
          </cell>
          <cell r="L481">
            <v>45924356.15839383</v>
          </cell>
          <cell r="M481">
            <v>525.1138419135774</v>
          </cell>
          <cell r="N481">
            <v>639.72346893498218</v>
          </cell>
          <cell r="O481">
            <v>1851.9912999999999</v>
          </cell>
          <cell r="P481">
            <v>29945710.951606173</v>
          </cell>
          <cell r="Q481">
            <v>16169.466320714451</v>
          </cell>
          <cell r="R481">
            <v>14702.838036570827</v>
          </cell>
          <cell r="S481">
            <v>9.6310929943186213E-2</v>
          </cell>
          <cell r="T481">
            <v>42588994.620000005</v>
          </cell>
          <cell r="U481">
            <v>34347585.488048732</v>
          </cell>
        </row>
        <row r="482">
          <cell r="C482">
            <v>10787</v>
          </cell>
          <cell r="D482" t="str">
            <v>วิเศษชัยชาญ,รพช.</v>
          </cell>
          <cell r="E482" t="str">
            <v>รพช.90BedsPOP60000-80000</v>
          </cell>
          <cell r="F482">
            <v>115723160.93000002</v>
          </cell>
          <cell r="G482">
            <v>81939653.99000001</v>
          </cell>
          <cell r="H482">
            <v>0.70806615833423892</v>
          </cell>
          <cell r="I482">
            <v>99127115.930000022</v>
          </cell>
          <cell r="J482">
            <v>70188556.163307846</v>
          </cell>
          <cell r="K482">
            <v>177089</v>
          </cell>
          <cell r="L482">
            <v>107295277.8285927</v>
          </cell>
          <cell r="M482">
            <v>605.88335711756633</v>
          </cell>
          <cell r="N482">
            <v>654.42035225485768</v>
          </cell>
          <cell r="O482">
            <v>4041.86</v>
          </cell>
          <cell r="P482">
            <v>57833136.401407301</v>
          </cell>
          <cell r="Q482">
            <v>14308.545175094461</v>
          </cell>
          <cell r="R482">
            <v>13252.048233435693</v>
          </cell>
          <cell r="S482">
            <v>2.6192676914044376E-2</v>
          </cell>
          <cell r="T482">
            <v>99127115.930000022</v>
          </cell>
          <cell r="U482">
            <v>70188556.163307846</v>
          </cell>
        </row>
        <row r="483">
          <cell r="C483">
            <v>10788</v>
          </cell>
          <cell r="D483" t="str">
            <v>สามโก้,รพช.</v>
          </cell>
          <cell r="E483" t="str">
            <v>รพช.30BedsPOP&lt;20000</v>
          </cell>
          <cell r="F483">
            <v>38290979.409999996</v>
          </cell>
          <cell r="G483">
            <v>30791388.979999997</v>
          </cell>
          <cell r="H483">
            <v>0.80414211008555658</v>
          </cell>
          <cell r="I483">
            <v>28289660.789999999</v>
          </cell>
          <cell r="J483">
            <v>22748907.521275233</v>
          </cell>
          <cell r="K483">
            <v>68180</v>
          </cell>
          <cell r="L483">
            <v>36886252.740053296</v>
          </cell>
          <cell r="M483">
            <v>541.01280052879576</v>
          </cell>
          <cell r="N483">
            <v>742.70450475732036</v>
          </cell>
          <cell r="O483">
            <v>1048.75</v>
          </cell>
          <cell r="P483">
            <v>16458384.979946699</v>
          </cell>
          <cell r="Q483">
            <v>15693.334903405672</v>
          </cell>
          <cell r="R483">
            <v>17873.280286501853</v>
          </cell>
          <cell r="S483">
            <v>0.30064049172106599</v>
          </cell>
          <cell r="T483">
            <v>28289660.789999999</v>
          </cell>
          <cell r="U483">
            <v>22748907.521275233</v>
          </cell>
        </row>
        <row r="484">
          <cell r="C484">
            <v>10731</v>
          </cell>
          <cell r="D484" t="str">
            <v>พหลพลพยุหเสนา,รพท.</v>
          </cell>
          <cell r="E484" t="str">
            <v xml:space="preserve">รพท.400to500Beds </v>
          </cell>
          <cell r="F484">
            <v>982618351.1500001</v>
          </cell>
          <cell r="G484">
            <v>519589369.82999998</v>
          </cell>
          <cell r="H484">
            <v>0.52878044585866157</v>
          </cell>
          <cell r="I484">
            <v>819454262.71999991</v>
          </cell>
          <cell r="J484">
            <v>433311390.40186232</v>
          </cell>
          <cell r="K484">
            <v>508624</v>
          </cell>
          <cell r="L484">
            <v>497330909.35427821</v>
          </cell>
          <cell r="M484">
            <v>977.79677984970863</v>
          </cell>
          <cell r="N484">
            <v>791.31560871627369</v>
          </cell>
          <cell r="O484">
            <v>47609.516999999985</v>
          </cell>
          <cell r="P484">
            <v>553334105.46572185</v>
          </cell>
          <cell r="Q484">
            <v>11622.342345244166</v>
          </cell>
          <cell r="R484">
            <v>13413.586622617246</v>
          </cell>
          <cell r="S484">
            <v>-9.1071123306272379E-3</v>
          </cell>
          <cell r="T484">
            <v>811991400.6995976</v>
          </cell>
          <cell r="U484">
            <v>429365174.89533234</v>
          </cell>
        </row>
        <row r="485">
          <cell r="C485">
            <v>10732</v>
          </cell>
          <cell r="D485" t="str">
            <v>มะการักษ์,รพท.</v>
          </cell>
          <cell r="E485" t="str">
            <v xml:space="preserve">รพท.200to300Beds </v>
          </cell>
          <cell r="F485">
            <v>442994557.58000004</v>
          </cell>
          <cell r="G485">
            <v>255179622.28000003</v>
          </cell>
          <cell r="H485">
            <v>0.5760333121788237</v>
          </cell>
          <cell r="I485">
            <v>315330062.99000001</v>
          </cell>
          <cell r="J485">
            <v>181640620.61368683</v>
          </cell>
          <cell r="K485">
            <v>296741</v>
          </cell>
          <cell r="L485">
            <v>216766965.22088557</v>
          </cell>
          <cell r="M485">
            <v>730.49213024450808</v>
          </cell>
          <cell r="N485">
            <v>757.03886846540456</v>
          </cell>
          <cell r="O485">
            <v>19996.892899999999</v>
          </cell>
          <cell r="P485">
            <v>244777143.37911436</v>
          </cell>
          <cell r="Q485">
            <v>12240.75883204407</v>
          </cell>
          <cell r="R485">
            <v>15543.349002157387</v>
          </cell>
          <cell r="S485">
            <v>0.16015597684688085</v>
          </cell>
          <cell r="T485">
            <v>315330062.99000001</v>
          </cell>
          <cell r="U485">
            <v>181640620.61368683</v>
          </cell>
        </row>
        <row r="486">
          <cell r="C486">
            <v>11278</v>
          </cell>
          <cell r="D486" t="str">
            <v>ไทรโยค,รพช.</v>
          </cell>
          <cell r="E486" t="str">
            <v>รพช.30BedsPOP40000-60000</v>
          </cell>
          <cell r="F486">
            <v>52381174.679999992</v>
          </cell>
          <cell r="G486">
            <v>35196049.140000001</v>
          </cell>
          <cell r="H486">
            <v>0.67192172292841768</v>
          </cell>
          <cell r="I486">
            <v>56739718.449999996</v>
          </cell>
          <cell r="J486">
            <v>38124649.379397325</v>
          </cell>
          <cell r="K486">
            <v>74502</v>
          </cell>
          <cell r="L486">
            <v>64297114.745265603</v>
          </cell>
          <cell r="M486">
            <v>863.02535160486434</v>
          </cell>
          <cell r="N486">
            <v>635.54962394588699</v>
          </cell>
          <cell r="O486">
            <v>2081.8366000000001</v>
          </cell>
          <cell r="P486">
            <v>28695549.554734409</v>
          </cell>
          <cell r="Q486">
            <v>13783.766485196007</v>
          </cell>
          <cell r="R486">
            <v>14762.0315380762</v>
          </cell>
          <cell r="S486">
            <v>-0.16034392371379991</v>
          </cell>
          <cell r="T486">
            <v>47641849.36331071</v>
          </cell>
          <cell r="U486">
            <v>32011593.507691871</v>
          </cell>
        </row>
        <row r="487">
          <cell r="C487">
            <v>11279</v>
          </cell>
          <cell r="D487" t="str">
            <v>สมเด็จพระปิยะมหาราช,รพช.</v>
          </cell>
          <cell r="E487" t="str">
            <v>รพช.30BedsPOP&lt;20000</v>
          </cell>
          <cell r="F487">
            <v>28270907.999999993</v>
          </cell>
          <cell r="G487">
            <v>24883511.569999997</v>
          </cell>
          <cell r="H487">
            <v>0.88018084067197289</v>
          </cell>
          <cell r="I487">
            <v>25914399.169999994</v>
          </cell>
          <cell r="J487">
            <v>22809357.64695967</v>
          </cell>
          <cell r="K487">
            <v>34596</v>
          </cell>
          <cell r="L487">
            <v>36313906.820972539</v>
          </cell>
          <cell r="M487">
            <v>1049.6562267595255</v>
          </cell>
          <cell r="N487">
            <v>742.70450475732036</v>
          </cell>
          <cell r="O487">
            <v>733.02869999999996</v>
          </cell>
          <cell r="P487">
            <v>8623103.8090274595</v>
          </cell>
          <cell r="Q487">
            <v>11763.664654641025</v>
          </cell>
          <cell r="R487">
            <v>17873.280286501853</v>
          </cell>
          <cell r="S487">
            <v>-0.13665301906322336</v>
          </cell>
          <cell r="T487">
            <v>22373118.286210004</v>
          </cell>
          <cell r="U487">
            <v>19692390.061609812</v>
          </cell>
        </row>
        <row r="488">
          <cell r="C488">
            <v>11280</v>
          </cell>
          <cell r="D488" t="str">
            <v>บ่อพลอย,รพช.</v>
          </cell>
          <cell r="E488" t="str">
            <v>รพช.90BedsPOP&lt;60000</v>
          </cell>
          <cell r="F488">
            <v>81509833.090000004</v>
          </cell>
          <cell r="G488">
            <v>66486062.020000003</v>
          </cell>
          <cell r="H488">
            <v>0.81568148896328452</v>
          </cell>
          <cell r="I488">
            <v>77243452.25999999</v>
          </cell>
          <cell r="J488">
            <v>63006054.152101174</v>
          </cell>
          <cell r="K488">
            <v>117978</v>
          </cell>
          <cell r="L488">
            <v>86750664.289840639</v>
          </cell>
          <cell r="M488">
            <v>735.31221320789166</v>
          </cell>
          <cell r="N488">
            <v>625.38787063931409</v>
          </cell>
          <cell r="O488">
            <v>3129.8088000000002</v>
          </cell>
          <cell r="P488">
            <v>45967321.650159344</v>
          </cell>
          <cell r="Q488">
            <v>14686.942426054697</v>
          </cell>
          <cell r="R488">
            <v>16061.802428930911</v>
          </cell>
          <cell r="S488">
            <v>-6.5293374446650065E-2</v>
          </cell>
          <cell r="T488">
            <v>72199966.608035877</v>
          </cell>
          <cell r="U488">
            <v>58892176.265942127</v>
          </cell>
        </row>
        <row r="489">
          <cell r="C489">
            <v>11281</v>
          </cell>
          <cell r="D489" t="str">
            <v>ท่ากระดาน,รพช.</v>
          </cell>
          <cell r="E489" t="str">
            <v>รพช.30BedsPOP&lt;20000</v>
          </cell>
          <cell r="F489">
            <v>16184895.229999999</v>
          </cell>
          <cell r="G489">
            <v>14626391.819999998</v>
          </cell>
          <cell r="H489">
            <v>0.90370630221249815</v>
          </cell>
          <cell r="I489">
            <v>22484582.249999996</v>
          </cell>
          <cell r="J489">
            <v>20319458.681940269</v>
          </cell>
          <cell r="K489">
            <v>26495</v>
          </cell>
          <cell r="L489">
            <v>23048618.375611588</v>
          </cell>
          <cell r="M489">
            <v>869.92332046090166</v>
          </cell>
          <cell r="N489">
            <v>742.70450475732036</v>
          </cell>
          <cell r="O489">
            <v>699.06</v>
          </cell>
          <cell r="P489">
            <v>14453896.504388412</v>
          </cell>
          <cell r="Q489">
            <v>20676.188745441614</v>
          </cell>
          <cell r="R489">
            <v>17873.280286501853</v>
          </cell>
          <cell r="S489">
            <v>-0.14212550082115491</v>
          </cell>
          <cell r="T489">
            <v>19288949.736964297</v>
          </cell>
          <cell r="U489">
            <v>17431545.440354742</v>
          </cell>
        </row>
        <row r="490">
          <cell r="C490">
            <v>11282</v>
          </cell>
          <cell r="D490" t="str">
            <v>ท่าม่วง,รพช.</v>
          </cell>
          <cell r="E490" t="str">
            <v>รพช.120BedsPOP100000-140000</v>
          </cell>
          <cell r="F490">
            <v>193231639.15000001</v>
          </cell>
          <cell r="G490">
            <v>130554301.86999999</v>
          </cell>
          <cell r="H490">
            <v>0.67563625938428518</v>
          </cell>
          <cell r="I490">
            <v>159290309.73000002</v>
          </cell>
          <cell r="J490">
            <v>107622309.02214141</v>
          </cell>
          <cell r="K490">
            <v>232088</v>
          </cell>
          <cell r="L490">
            <v>152560831.14774501</v>
          </cell>
          <cell r="M490">
            <v>657.34045339588863</v>
          </cell>
          <cell r="N490">
            <v>655.19943342363933</v>
          </cell>
          <cell r="O490">
            <v>8172.9308999999994</v>
          </cell>
          <cell r="P490">
            <v>107163709.30225502</v>
          </cell>
          <cell r="Q490">
            <v>13112.029284654178</v>
          </cell>
          <cell r="R490">
            <v>15308.08780801228</v>
          </cell>
          <cell r="S490">
            <v>6.7191685045264127E-2</v>
          </cell>
          <cell r="T490">
            <v>159290309.73000002</v>
          </cell>
          <cell r="U490">
            <v>107622309.02214141</v>
          </cell>
        </row>
        <row r="491">
          <cell r="C491">
            <v>11283</v>
          </cell>
          <cell r="D491" t="str">
            <v>ทองผาภูมิ,รพช.</v>
          </cell>
          <cell r="E491" t="str">
            <v>รพช.90BedsPOP60000-80000</v>
          </cell>
          <cell r="F491">
            <v>57573195.640000008</v>
          </cell>
          <cell r="G491">
            <v>35089867.740000002</v>
          </cell>
          <cell r="H491">
            <v>0.60948271760723127</v>
          </cell>
          <cell r="I491">
            <v>73320262.739999995</v>
          </cell>
          <cell r="J491">
            <v>44687432.990451418</v>
          </cell>
          <cell r="K491">
            <v>104840</v>
          </cell>
          <cell r="L491">
            <v>73888172.449316666</v>
          </cell>
          <cell r="M491">
            <v>704.77081695265804</v>
          </cell>
          <cell r="N491">
            <v>654.42035225485768</v>
          </cell>
          <cell r="O491">
            <v>3394.8010000000004</v>
          </cell>
          <cell r="P491">
            <v>39468262.220683329</v>
          </cell>
          <cell r="Q491">
            <v>11626.09007735161</v>
          </cell>
          <cell r="R491">
            <v>13252.048233435693</v>
          </cell>
          <cell r="S491">
            <v>2.1265811333674922E-3</v>
          </cell>
          <cell r="T491">
            <v>73320262.739999995</v>
          </cell>
          <cell r="U491">
            <v>44687432.990451418</v>
          </cell>
        </row>
        <row r="492">
          <cell r="C492">
            <v>11284</v>
          </cell>
          <cell r="D492" t="str">
            <v>สังขละบุรี,รพช.</v>
          </cell>
          <cell r="E492" t="str">
            <v>รพช.30BedsPOP40000-60000</v>
          </cell>
          <cell r="F492">
            <v>43261535.57</v>
          </cell>
          <cell r="G492">
            <v>32934196.420000002</v>
          </cell>
          <cell r="H492">
            <v>0.76128126258279283</v>
          </cell>
          <cell r="I492">
            <v>54317110.969999991</v>
          </cell>
          <cell r="J492">
            <v>41350598.81909126</v>
          </cell>
          <cell r="K492">
            <v>65007</v>
          </cell>
          <cell r="L492">
            <v>56176463.678617015</v>
          </cell>
          <cell r="M492">
            <v>864.16022395460516</v>
          </cell>
          <cell r="N492">
            <v>635.54962394588699</v>
          </cell>
          <cell r="O492">
            <v>1133.58</v>
          </cell>
          <cell r="P492">
            <v>17198156.151382983</v>
          </cell>
          <cell r="Q492">
            <v>15171.541621573231</v>
          </cell>
          <cell r="R492">
            <v>14762.0315380762</v>
          </cell>
          <cell r="S492">
            <v>-0.20886652293019869</v>
          </cell>
          <cell r="T492">
            <v>42972084.86608234</v>
          </cell>
          <cell r="U492">
            <v>32713843.022666089</v>
          </cell>
        </row>
        <row r="493">
          <cell r="C493">
            <v>11285</v>
          </cell>
          <cell r="D493" t="str">
            <v>เจ้าคุณไพบูลย์พนมทวน,รพช.</v>
          </cell>
          <cell r="E493" t="str">
            <v>รพช.60BedsPOP40000-60000</v>
          </cell>
          <cell r="F493">
            <v>99041577.500000015</v>
          </cell>
          <cell r="G493">
            <v>80511011.350000009</v>
          </cell>
          <cell r="H493">
            <v>0.81290114093750165</v>
          </cell>
          <cell r="I493">
            <v>60700080.119999997</v>
          </cell>
          <cell r="J493">
            <v>49343164.384545758</v>
          </cell>
          <cell r="K493">
            <v>108817</v>
          </cell>
          <cell r="L493">
            <v>59698407.909725174</v>
          </cell>
          <cell r="M493">
            <v>548.61288134873382</v>
          </cell>
          <cell r="N493">
            <v>606.27024231824566</v>
          </cell>
          <cell r="O493">
            <v>2522.2418000000002</v>
          </cell>
          <cell r="P493">
            <v>54511506.590274833</v>
          </cell>
          <cell r="Q493">
            <v>21612.32384233535</v>
          </cell>
          <cell r="R493">
            <v>14041.46808412123</v>
          </cell>
          <cell r="S493">
            <v>-0.11226195083544145</v>
          </cell>
          <cell r="T493">
            <v>53885770.709861204</v>
          </cell>
          <cell r="U493">
            <v>43803804.490342781</v>
          </cell>
        </row>
        <row r="494">
          <cell r="C494">
            <v>11286</v>
          </cell>
          <cell r="D494" t="str">
            <v>เลาขวัญ,รพช.</v>
          </cell>
          <cell r="E494" t="str">
            <v>รพช.30BedsPOP40000-60000</v>
          </cell>
          <cell r="F494">
            <v>59198100.010000013</v>
          </cell>
          <cell r="G494">
            <v>51670958.350000009</v>
          </cell>
          <cell r="H494">
            <v>0.87284825596212579</v>
          </cell>
          <cell r="I494">
            <v>46842414.189999998</v>
          </cell>
          <cell r="J494">
            <v>40886319.530797035</v>
          </cell>
          <cell r="K494">
            <v>78592</v>
          </cell>
          <cell r="L494">
            <v>53806024.180585496</v>
          </cell>
          <cell r="M494">
            <v>684.62469692316643</v>
          </cell>
          <cell r="N494">
            <v>635.54962394588699</v>
          </cell>
          <cell r="O494">
            <v>1798.7173999999998</v>
          </cell>
          <cell r="P494">
            <v>20405139.479414504</v>
          </cell>
          <cell r="Q494">
            <v>11344.272023728967</v>
          </cell>
          <cell r="R494">
            <v>14762.0315380762</v>
          </cell>
          <cell r="S494">
            <v>3.0866991690581224E-2</v>
          </cell>
          <cell r="T494">
            <v>46842414.189999998</v>
          </cell>
          <cell r="U494">
            <v>40886319.530797035</v>
          </cell>
        </row>
        <row r="495">
          <cell r="C495">
            <v>11287</v>
          </cell>
          <cell r="D495" t="str">
            <v>ด่านมะขามเตี้ย,รพช.</v>
          </cell>
          <cell r="E495" t="str">
            <v>รพช.30BedsPOP20000-40000</v>
          </cell>
          <cell r="F495">
            <v>39987197.479999997</v>
          </cell>
          <cell r="G495">
            <v>31681067.84</v>
          </cell>
          <cell r="H495">
            <v>0.79228027560184999</v>
          </cell>
          <cell r="I495">
            <v>36532390.799999997</v>
          </cell>
          <cell r="J495">
            <v>28943892.651418488</v>
          </cell>
          <cell r="K495">
            <v>74958</v>
          </cell>
          <cell r="L495">
            <v>51662010.235300474</v>
          </cell>
          <cell r="M495">
            <v>689.2127622842188</v>
          </cell>
          <cell r="N495">
            <v>639.72346893498218</v>
          </cell>
          <cell r="O495">
            <v>1259.3500000000001</v>
          </cell>
          <cell r="P495">
            <v>19014972.40469953</v>
          </cell>
          <cell r="Q495">
            <v>15099.037126056719</v>
          </cell>
          <cell r="R495">
            <v>14702.838036570827</v>
          </cell>
          <cell r="S495">
            <v>-5.9546568302906971E-2</v>
          </cell>
          <cell r="T495">
            <v>34357012.295959309</v>
          </cell>
          <cell r="U495">
            <v>27220383.170698792</v>
          </cell>
        </row>
        <row r="496">
          <cell r="C496">
            <v>11288</v>
          </cell>
          <cell r="D496" t="str">
            <v>สถานพระบารมี,รพช.</v>
          </cell>
          <cell r="E496" t="str">
            <v>รพช.30BedsPOP20000-40000</v>
          </cell>
          <cell r="F496">
            <v>34704516.930000007</v>
          </cell>
          <cell r="G496">
            <v>31544786.890000001</v>
          </cell>
          <cell r="H496">
            <v>0.90895334903023517</v>
          </cell>
          <cell r="I496">
            <v>31539946.93999999</v>
          </cell>
          <cell r="J496">
            <v>28668340.399348907</v>
          </cell>
          <cell r="K496">
            <v>43604</v>
          </cell>
          <cell r="L496">
            <v>34053683.253413871</v>
          </cell>
          <cell r="M496">
            <v>780.97613185519378</v>
          </cell>
          <cell r="N496">
            <v>639.72346893498218</v>
          </cell>
          <cell r="O496">
            <v>769.97270000000003</v>
          </cell>
          <cell r="P496">
            <v>20662708.18658613</v>
          </cell>
          <cell r="Q496">
            <v>26835.637401931432</v>
          </cell>
          <cell r="R496">
            <v>14702.838036570827</v>
          </cell>
          <cell r="S496">
            <v>-0.28329911735637475</v>
          </cell>
          <cell r="T496">
            <v>22604707.810431097</v>
          </cell>
          <cell r="U496">
            <v>20546624.86814126</v>
          </cell>
        </row>
        <row r="497">
          <cell r="C497">
            <v>14136</v>
          </cell>
          <cell r="D497" t="str">
            <v>ศุกร์ศิริศรีสวัสดิ์,รพช.</v>
          </cell>
          <cell r="E497" t="str">
            <v>รพช.10BedsPOP&lt;15000</v>
          </cell>
          <cell r="F497">
            <v>16280638.360000001</v>
          </cell>
          <cell r="G497">
            <v>15058994.030000001</v>
          </cell>
          <cell r="H497">
            <v>0.92496336427437231</v>
          </cell>
          <cell r="I497">
            <v>16495283.090000002</v>
          </cell>
          <cell r="J497">
            <v>15257532.541584566</v>
          </cell>
          <cell r="K497">
            <v>16947</v>
          </cell>
          <cell r="L497">
            <v>20473302.233346947</v>
          </cell>
          <cell r="M497">
            <v>1208.0782577061984</v>
          </cell>
          <cell r="N497">
            <v>826.45356328610058</v>
          </cell>
          <cell r="O497">
            <v>295.75799999999998</v>
          </cell>
          <cell r="P497">
            <v>4950026.8266530577</v>
          </cell>
          <cell r="Q497">
            <v>16736.747025111941</v>
          </cell>
          <cell r="R497">
            <v>19643.580865919103</v>
          </cell>
          <cell r="S497">
            <v>-0.22057199196901522</v>
          </cell>
          <cell r="T497">
            <v>12856885.640745889</v>
          </cell>
          <cell r="U497">
            <v>11892148.196355186</v>
          </cell>
        </row>
        <row r="498">
          <cell r="C498">
            <v>21948</v>
          </cell>
          <cell r="D498" t="str">
            <v>ห้วยกระเจา,รพช.</v>
          </cell>
          <cell r="E498" t="str">
            <v>รพช.30BedsPOP20000-40000</v>
          </cell>
          <cell r="F498">
            <v>37736056.270000003</v>
          </cell>
          <cell r="G498">
            <v>33867766.270000003</v>
          </cell>
          <cell r="H498">
            <v>0.89749087789347837</v>
          </cell>
          <cell r="I498">
            <v>32014376.170000006</v>
          </cell>
          <cell r="J498">
            <v>28732610.574025359</v>
          </cell>
          <cell r="K498">
            <v>59814</v>
          </cell>
          <cell r="L498">
            <v>44177768.304218091</v>
          </cell>
          <cell r="M498">
            <v>738.58575424178434</v>
          </cell>
          <cell r="N498">
            <v>639.72346893498218</v>
          </cell>
          <cell r="O498">
            <v>1000.078</v>
          </cell>
          <cell r="P498">
            <v>11428642.115781907</v>
          </cell>
          <cell r="Q498">
            <v>11427.750751223311</v>
          </cell>
          <cell r="R498">
            <v>14702.838036570827</v>
          </cell>
          <cell r="S498">
            <v>-4.7440681231897798E-2</v>
          </cell>
          <cell r="T498">
            <v>30495592.355280969</v>
          </cell>
          <cell r="U498">
            <v>27369515.954822764</v>
          </cell>
        </row>
        <row r="499">
          <cell r="C499">
            <v>10679</v>
          </cell>
          <cell r="D499" t="str">
            <v>นครปฐม,รพศ.</v>
          </cell>
          <cell r="E499" t="str">
            <v xml:space="preserve">รพศ.=/&lt;800Beds </v>
          </cell>
          <cell r="F499">
            <v>1678690771.3600001</v>
          </cell>
          <cell r="G499">
            <v>910300381.6400001</v>
          </cell>
          <cell r="H499">
            <v>0.54226805625583763</v>
          </cell>
          <cell r="I499">
            <v>1180122021.6300004</v>
          </cell>
          <cell r="J499">
            <v>639942474.8140099</v>
          </cell>
          <cell r="K499">
            <v>832135</v>
          </cell>
          <cell r="L499">
            <v>633274391.10793865</v>
          </cell>
          <cell r="M499">
            <v>761.02362129695143</v>
          </cell>
          <cell r="N499">
            <v>925.92198703460622</v>
          </cell>
          <cell r="O499">
            <v>83024.431200000006</v>
          </cell>
          <cell r="P499">
            <v>982752979.15206134</v>
          </cell>
          <cell r="Q499">
            <v>11836.913122411868</v>
          </cell>
          <cell r="R499">
            <v>12076.814903924082</v>
          </cell>
          <cell r="S499">
            <v>9.7235612105839753E-2</v>
          </cell>
          <cell r="T499">
            <v>1180122021.6300004</v>
          </cell>
          <cell r="U499">
            <v>639942474.8140099</v>
          </cell>
        </row>
        <row r="500">
          <cell r="C500">
            <v>11297</v>
          </cell>
          <cell r="D500" t="str">
            <v>กำแพงแสน,รพช.</v>
          </cell>
          <cell r="E500" t="str">
            <v>รพช.60BedsPOP&gt;100000</v>
          </cell>
          <cell r="F500">
            <v>168109573.02000004</v>
          </cell>
          <cell r="G500">
            <v>119414499.94</v>
          </cell>
          <cell r="H500">
            <v>0.71033729843447535</v>
          </cell>
          <cell r="I500">
            <v>113093141.77000001</v>
          </cell>
          <cell r="J500">
            <v>80334276.796368927</v>
          </cell>
          <cell r="K500">
            <v>206399</v>
          </cell>
          <cell r="L500">
            <v>117673201.28379174</v>
          </cell>
          <cell r="M500">
            <v>570.12486147603295</v>
          </cell>
          <cell r="N500">
            <v>663.06578242158423</v>
          </cell>
          <cell r="O500">
            <v>5477.31</v>
          </cell>
          <cell r="P500">
            <v>56441231.946208268</v>
          </cell>
          <cell r="Q500">
            <v>10304.553137618332</v>
          </cell>
          <cell r="R500">
            <v>13791.944087482048</v>
          </cell>
          <cell r="S500">
            <v>0.21988087808473777</v>
          </cell>
          <cell r="T500">
            <v>113093141.77000001</v>
          </cell>
          <cell r="U500">
            <v>80334276.796368927</v>
          </cell>
        </row>
        <row r="501">
          <cell r="C501">
            <v>11298</v>
          </cell>
          <cell r="D501" t="str">
            <v>นครชัยศรี,รพช.</v>
          </cell>
          <cell r="E501" t="str">
            <v>รพช.30BedsPOP40000-60000</v>
          </cell>
          <cell r="F501">
            <v>76247718.020000011</v>
          </cell>
          <cell r="G501">
            <v>50818452.320000008</v>
          </cell>
          <cell r="H501">
            <v>0.66649145233002471</v>
          </cell>
          <cell r="I501">
            <v>48059730.640000001</v>
          </cell>
          <cell r="J501">
            <v>32031399.672843389</v>
          </cell>
          <cell r="K501">
            <v>154203</v>
          </cell>
          <cell r="L501">
            <v>64843187.443751395</v>
          </cell>
          <cell r="M501">
            <v>420.50535621065347</v>
          </cell>
          <cell r="N501">
            <v>635.54962394588699</v>
          </cell>
          <cell r="O501">
            <v>2487.2408999999998</v>
          </cell>
          <cell r="P501">
            <v>26960693.006248597</v>
          </cell>
          <cell r="Q501">
            <v>10839.598611557329</v>
          </cell>
          <cell r="R501">
            <v>14762.0315380762</v>
          </cell>
          <cell r="S501">
            <v>0.46748031357230785</v>
          </cell>
          <cell r="T501">
            <v>48059730.640000001</v>
          </cell>
          <cell r="U501">
            <v>32031399.672843389</v>
          </cell>
        </row>
        <row r="502">
          <cell r="C502">
            <v>11299</v>
          </cell>
          <cell r="D502" t="str">
            <v>ห้วยพลู,รพช.</v>
          </cell>
          <cell r="E502" t="str">
            <v>รพช.30BedsPOP40000-60000</v>
          </cell>
          <cell r="F502">
            <v>69673775.180000007</v>
          </cell>
          <cell r="G502">
            <v>40375035.280000001</v>
          </cell>
          <cell r="H502">
            <v>0.579486832394145</v>
          </cell>
          <cell r="I502">
            <v>56245700.650000013</v>
          </cell>
          <cell r="J502">
            <v>32593642.90545781</v>
          </cell>
          <cell r="K502">
            <v>176456</v>
          </cell>
          <cell r="L502">
            <v>75054742.938853383</v>
          </cell>
          <cell r="M502">
            <v>425.34537187091053</v>
          </cell>
          <cell r="N502">
            <v>635.54962394588699</v>
          </cell>
          <cell r="O502">
            <v>2164.7054000000003</v>
          </cell>
          <cell r="P502">
            <v>40875445.651146621</v>
          </cell>
          <cell r="Q502">
            <v>18882.682905094898</v>
          </cell>
          <cell r="R502">
            <v>14762.0315380762</v>
          </cell>
          <cell r="S502">
            <v>0.24300663684825022</v>
          </cell>
          <cell r="T502">
            <v>56245700.650000013</v>
          </cell>
          <cell r="U502">
            <v>32593642.90545781</v>
          </cell>
        </row>
        <row r="503">
          <cell r="C503">
            <v>11300</v>
          </cell>
          <cell r="D503" t="str">
            <v>ดอนตูม,รพช.</v>
          </cell>
          <cell r="E503" t="str">
            <v>รพช.30BedsPOP40000-60000</v>
          </cell>
          <cell r="F503">
            <v>97099186.650000006</v>
          </cell>
          <cell r="G503">
            <v>64802758.700000003</v>
          </cell>
          <cell r="H503">
            <v>0.66738724530809446</v>
          </cell>
          <cell r="I503">
            <v>64481381.310000002</v>
          </cell>
          <cell r="J503">
            <v>43034051.44614175</v>
          </cell>
          <cell r="K503">
            <v>163965</v>
          </cell>
          <cell r="L503">
            <v>69958488.52991721</v>
          </cell>
          <cell r="M503">
            <v>426.66720659846436</v>
          </cell>
          <cell r="N503">
            <v>635.54962394588699</v>
          </cell>
          <cell r="O503">
            <v>1491.5221999999999</v>
          </cell>
          <cell r="P503">
            <v>36334044.22008279</v>
          </cell>
          <cell r="Q503">
            <v>24360.377753735607</v>
          </cell>
          <cell r="R503">
            <v>14762.0315380762</v>
          </cell>
          <cell r="S503">
            <v>0.18753207380344558</v>
          </cell>
          <cell r="T503">
            <v>64481381.310000002</v>
          </cell>
          <cell r="U503">
            <v>43034051.44614175</v>
          </cell>
        </row>
        <row r="504">
          <cell r="C504">
            <v>11301</v>
          </cell>
          <cell r="D504" t="str">
            <v>บางเลน,รพช.</v>
          </cell>
          <cell r="E504" t="str">
            <v>รพช.60BedsPOP60000-80000</v>
          </cell>
          <cell r="F504">
            <v>69811800.319999993</v>
          </cell>
          <cell r="G504">
            <v>51992043.779999994</v>
          </cell>
          <cell r="H504">
            <v>0.74474578139628755</v>
          </cell>
          <cell r="I504">
            <v>52058002.280000001</v>
          </cell>
          <cell r="J504">
            <v>38769977.585948318</v>
          </cell>
          <cell r="K504">
            <v>139048</v>
          </cell>
          <cell r="L504">
            <v>74311324.547389761</v>
          </cell>
          <cell r="M504">
            <v>534.4292945413797</v>
          </cell>
          <cell r="N504">
            <v>593.80677855876331</v>
          </cell>
          <cell r="O504">
            <v>2050.4455000000003</v>
          </cell>
          <cell r="P504">
            <v>34197374.202610247</v>
          </cell>
          <cell r="Q504">
            <v>16678.021533666826</v>
          </cell>
          <cell r="R504">
            <v>13228.8478475954</v>
          </cell>
          <cell r="S504">
            <v>1.0911362388129162E-2</v>
          </cell>
          <cell r="T504">
            <v>52058002.280000001</v>
          </cell>
          <cell r="U504">
            <v>38769977.585948318</v>
          </cell>
        </row>
        <row r="505">
          <cell r="C505">
            <v>11302</v>
          </cell>
          <cell r="D505" t="str">
            <v>สามพราน,รพช.</v>
          </cell>
          <cell r="E505" t="str">
            <v>รพช.60BedsPOP&gt;100000</v>
          </cell>
          <cell r="F505">
            <v>220155583.01000002</v>
          </cell>
          <cell r="G505">
            <v>163893825.79000002</v>
          </cell>
          <cell r="H505">
            <v>0.74444546692488622</v>
          </cell>
          <cell r="I505">
            <v>166798012.59999999</v>
          </cell>
          <cell r="J505">
            <v>124172024.37215005</v>
          </cell>
          <cell r="K505">
            <v>353343</v>
          </cell>
          <cell r="L505">
            <v>203636630.64425802</v>
          </cell>
          <cell r="M505">
            <v>576.3143196391552</v>
          </cell>
          <cell r="N505">
            <v>663.06578242158423</v>
          </cell>
          <cell r="O505">
            <v>4491.3711000000003</v>
          </cell>
          <cell r="P505">
            <v>52024241.225741982</v>
          </cell>
          <cell r="Q505">
            <v>11583.153577699688</v>
          </cell>
          <cell r="R505">
            <v>13791.944087482048</v>
          </cell>
          <cell r="S505">
            <v>0.15870054607399464</v>
          </cell>
          <cell r="T505">
            <v>166798012.59999999</v>
          </cell>
          <cell r="U505">
            <v>124172024.37215005</v>
          </cell>
        </row>
        <row r="506">
          <cell r="C506">
            <v>11303</v>
          </cell>
          <cell r="D506" t="str">
            <v>พุทธมลฑล,รพช.</v>
          </cell>
          <cell r="E506" t="str">
            <v>รพช.30BedsPOP20000-40000</v>
          </cell>
          <cell r="F506">
            <v>49174820.170000002</v>
          </cell>
          <cell r="G506">
            <v>32920030.719999999</v>
          </cell>
          <cell r="H506">
            <v>0.66944892947638002</v>
          </cell>
          <cell r="I506">
            <v>45202774.780000001</v>
          </cell>
          <cell r="J506">
            <v>30260949.18583291</v>
          </cell>
          <cell r="K506">
            <v>96364</v>
          </cell>
          <cell r="L506">
            <v>59824572.69197198</v>
          </cell>
          <cell r="M506">
            <v>620.81869465746524</v>
          </cell>
          <cell r="N506">
            <v>639.72346893498218</v>
          </cell>
          <cell r="O506">
            <v>1330.4110000000003</v>
          </cell>
          <cell r="P506">
            <v>14614849.108028026</v>
          </cell>
          <cell r="Q506">
            <v>10985.213673089011</v>
          </cell>
          <cell r="R506">
            <v>14702.838036570827</v>
          </cell>
          <cell r="S506">
            <v>9.0915644585552804E-2</v>
          </cell>
          <cell r="T506">
            <v>45202774.780000001</v>
          </cell>
          <cell r="U506">
            <v>30260949.18583291</v>
          </cell>
        </row>
        <row r="507">
          <cell r="C507">
            <v>13819</v>
          </cell>
          <cell r="D507" t="str">
            <v>หลวงพ่อเปิ่น,รพช.</v>
          </cell>
          <cell r="E507" t="str">
            <v>รพช.30BedsPOP20000-40000</v>
          </cell>
          <cell r="F507">
            <v>44785162.609999999</v>
          </cell>
          <cell r="G507">
            <v>28714868.440000005</v>
          </cell>
          <cell r="H507">
            <v>0.6411692347766158</v>
          </cell>
          <cell r="I507">
            <v>35489557.420000002</v>
          </cell>
          <cell r="J507">
            <v>22754812.373542167</v>
          </cell>
          <cell r="K507">
            <v>102584</v>
          </cell>
          <cell r="L507">
            <v>60781013.894681275</v>
          </cell>
          <cell r="M507">
            <v>592.49994048468841</v>
          </cell>
          <cell r="N507">
            <v>639.72346893498218</v>
          </cell>
          <cell r="O507">
            <v>620.1527000000001</v>
          </cell>
          <cell r="P507">
            <v>11707619.045318715</v>
          </cell>
          <cell r="Q507">
            <v>18878.60690652272</v>
          </cell>
          <cell r="R507">
            <v>14702.838036570827</v>
          </cell>
          <cell r="S507">
            <v>3.1105071399740905E-2</v>
          </cell>
          <cell r="T507">
            <v>35489557.420000002</v>
          </cell>
          <cell r="U507">
            <v>22754812.373542167</v>
          </cell>
        </row>
        <row r="508">
          <cell r="C508">
            <v>10737</v>
          </cell>
          <cell r="D508" t="str">
            <v>ประจวบคีรีขันธ์,รพท.</v>
          </cell>
          <cell r="E508" t="str">
            <v xml:space="preserve">รพท.200to300Beds </v>
          </cell>
          <cell r="F508">
            <v>368764163.27999997</v>
          </cell>
          <cell r="G508">
            <v>197990872.77000001</v>
          </cell>
          <cell r="H508">
            <v>0.53690377885138196</v>
          </cell>
          <cell r="I508">
            <v>286142412.28000003</v>
          </cell>
          <cell r="J508">
            <v>153630942.4427821</v>
          </cell>
          <cell r="K508">
            <v>230206</v>
          </cell>
          <cell r="L508">
            <v>197736250.719735</v>
          </cell>
          <cell r="M508">
            <v>858.95350564162095</v>
          </cell>
          <cell r="N508">
            <v>757.03886846540456</v>
          </cell>
          <cell r="O508">
            <v>18631.474700000002</v>
          </cell>
          <cell r="P508">
            <v>280324264.18026495</v>
          </cell>
          <cell r="Q508">
            <v>15045.736781118292</v>
          </cell>
          <cell r="R508">
            <v>15543.349002157387</v>
          </cell>
          <cell r="S508">
            <v>-2.9682667814671201E-2</v>
          </cell>
          <cell r="T508">
            <v>277648942.10860407</v>
          </cell>
          <cell r="U508">
            <v>149070766.21219811</v>
          </cell>
        </row>
        <row r="509">
          <cell r="C509">
            <v>11315</v>
          </cell>
          <cell r="D509" t="str">
            <v>กุยบุรี,รพช.</v>
          </cell>
          <cell r="E509" t="str">
            <v>รพช.30BedsPOP40000-60000</v>
          </cell>
          <cell r="F509">
            <v>63826087.119999997</v>
          </cell>
          <cell r="G509">
            <v>48494055.11999999</v>
          </cell>
          <cell r="H509">
            <v>0.75978424039728276</v>
          </cell>
          <cell r="I509">
            <v>46546022.679999992</v>
          </cell>
          <cell r="J509">
            <v>35364934.485438488</v>
          </cell>
          <cell r="K509">
            <v>99626</v>
          </cell>
          <cell r="L509">
            <v>57670695.295907922</v>
          </cell>
          <cell r="M509">
            <v>578.87193399221007</v>
          </cell>
          <cell r="N509">
            <v>635.54962394588699</v>
          </cell>
          <cell r="O509">
            <v>1729.6724999999999</v>
          </cell>
          <cell r="P509">
            <v>22475862.024092078</v>
          </cell>
          <cell r="Q509">
            <v>12994.287660867638</v>
          </cell>
          <cell r="R509">
            <v>14762.0315380762</v>
          </cell>
          <cell r="S509">
            <v>0.10860341107382757</v>
          </cell>
          <cell r="T509">
            <v>46546022.679999992</v>
          </cell>
          <cell r="U509">
            <v>35364934.485438488</v>
          </cell>
        </row>
        <row r="510">
          <cell r="C510">
            <v>11316</v>
          </cell>
          <cell r="D510" t="str">
            <v>ทับสะแก,รพช.</v>
          </cell>
          <cell r="E510" t="str">
            <v>รพช.60BedsPOP40000-60000</v>
          </cell>
          <cell r="F510">
            <v>88261792.929999977</v>
          </cell>
          <cell r="G510">
            <v>65847997.519999996</v>
          </cell>
          <cell r="H510">
            <v>0.74605325060894401</v>
          </cell>
          <cell r="I510">
            <v>71113489.50999999</v>
          </cell>
          <cell r="J510">
            <v>53054450.011080533</v>
          </cell>
          <cell r="K510">
            <v>87089</v>
          </cell>
          <cell r="L510">
            <v>71841095.488006026</v>
          </cell>
          <cell r="M510">
            <v>824.91583883160934</v>
          </cell>
          <cell r="N510">
            <v>606.27024231824566</v>
          </cell>
          <cell r="O510">
            <v>4112.6068999999998</v>
          </cell>
          <cell r="P510">
            <v>37879207.571993969</v>
          </cell>
          <cell r="Q510">
            <v>9210.5101443062722</v>
          </cell>
          <cell r="R510">
            <v>14041.46808412123</v>
          </cell>
          <cell r="S510">
            <v>7.5300977038737825E-3</v>
          </cell>
          <cell r="T510">
            <v>71113489.50999999</v>
          </cell>
          <cell r="U510">
            <v>53054450.011080533</v>
          </cell>
        </row>
        <row r="511">
          <cell r="C511">
            <v>11317</v>
          </cell>
          <cell r="D511" t="str">
            <v>บางสะพาน,รพช.</v>
          </cell>
          <cell r="E511" t="str">
            <v>รพช.120BedsPOP&lt;100000</v>
          </cell>
          <cell r="F511">
            <v>159647873.59</v>
          </cell>
          <cell r="G511">
            <v>108450171.05</v>
          </cell>
          <cell r="H511">
            <v>0.67930858464495758</v>
          </cell>
          <cell r="I511">
            <v>151739262.43000007</v>
          </cell>
          <cell r="J511">
            <v>103077783.59639314</v>
          </cell>
          <cell r="K511">
            <v>97810</v>
          </cell>
          <cell r="L511">
            <v>78886801.004501656</v>
          </cell>
          <cell r="M511">
            <v>806.53103981700906</v>
          </cell>
          <cell r="N511">
            <v>614.13597666079704</v>
          </cell>
          <cell r="O511">
            <v>9018.3819999999996</v>
          </cell>
          <cell r="P511">
            <v>131737704.16549832</v>
          </cell>
          <cell r="Q511">
            <v>14607.687295292917</v>
          </cell>
          <cell r="R511">
            <v>13494.284311153207</v>
          </cell>
          <cell r="S511">
            <v>-0.1370175542248892</v>
          </cell>
          <cell r="T511">
            <v>130948319.81195283</v>
          </cell>
          <cell r="U511">
            <v>88954317.793092936</v>
          </cell>
        </row>
        <row r="512">
          <cell r="C512">
            <v>11318</v>
          </cell>
          <cell r="D512" t="str">
            <v>บางสะพานน้อย,รพช.</v>
          </cell>
          <cell r="E512" t="str">
            <v>รพช.30BedsPOP20000-40000</v>
          </cell>
          <cell r="F512">
            <v>49044221.000000007</v>
          </cell>
          <cell r="G512">
            <v>38993644.430000007</v>
          </cell>
          <cell r="H512">
            <v>0.79507113447678168</v>
          </cell>
          <cell r="I512">
            <v>40377204.290000007</v>
          </cell>
          <cell r="J512">
            <v>32102749.621851083</v>
          </cell>
          <cell r="K512">
            <v>62955</v>
          </cell>
          <cell r="L512">
            <v>51940524.600054413</v>
          </cell>
          <cell r="M512">
            <v>825.04208720601082</v>
          </cell>
          <cell r="N512">
            <v>639.72346893498218</v>
          </cell>
          <cell r="O512">
            <v>1588.2626</v>
          </cell>
          <cell r="P512">
            <v>21398948.199945599</v>
          </cell>
          <cell r="Q512">
            <v>13473.180190697432</v>
          </cell>
          <cell r="R512">
            <v>14702.838036570827</v>
          </cell>
          <cell r="S512">
            <v>-0.13244864838809323</v>
          </cell>
          <cell r="T512">
            <v>35029298.156099588</v>
          </cell>
          <cell r="U512">
            <v>27850783.824895535</v>
          </cell>
        </row>
        <row r="513">
          <cell r="C513">
            <v>11319</v>
          </cell>
          <cell r="D513" t="str">
            <v>ปราณบุรี,รพช.</v>
          </cell>
          <cell r="E513" t="str">
            <v>รพช.60BedsPOP60000-80000</v>
          </cell>
          <cell r="F513">
            <v>87369276.479999974</v>
          </cell>
          <cell r="G513">
            <v>63432661.179999992</v>
          </cell>
          <cell r="H513">
            <v>0.72602937480569152</v>
          </cell>
          <cell r="I513">
            <v>66658822.239999987</v>
          </cell>
          <cell r="J513">
            <v>48396263.03619092</v>
          </cell>
          <cell r="K513">
            <v>127257</v>
          </cell>
          <cell r="L513">
            <v>72122095.737203792</v>
          </cell>
          <cell r="M513">
            <v>566.74364268530451</v>
          </cell>
          <cell r="N513">
            <v>593.80677855876331</v>
          </cell>
          <cell r="O513">
            <v>2883.4037999999996</v>
          </cell>
          <cell r="P513">
            <v>39557422.752796181</v>
          </cell>
          <cell r="Q513">
            <v>13719.002088017012</v>
          </cell>
          <cell r="R513">
            <v>13228.8478475954</v>
          </cell>
          <cell r="S513">
            <v>1.8182930136941541E-2</v>
          </cell>
          <cell r="T513">
            <v>66658822.239999987</v>
          </cell>
          <cell r="U513">
            <v>48396263.03619092</v>
          </cell>
        </row>
        <row r="514">
          <cell r="C514">
            <v>11320</v>
          </cell>
          <cell r="D514" t="str">
            <v>หัวหิน,รพท.</v>
          </cell>
          <cell r="E514" t="str">
            <v xml:space="preserve">รพท.300to400Beds </v>
          </cell>
          <cell r="F514">
            <v>905142057.28000009</v>
          </cell>
          <cell r="G514">
            <v>610739995.05000007</v>
          </cell>
          <cell r="H514">
            <v>0.67474490897628392</v>
          </cell>
          <cell r="I514">
            <v>537633261.80000007</v>
          </cell>
          <cell r="J514">
            <v>362765306.29586369</v>
          </cell>
          <cell r="K514">
            <v>452715</v>
          </cell>
          <cell r="L514">
            <v>425952527.40924108</v>
          </cell>
          <cell r="M514">
            <v>940.88450219065214</v>
          </cell>
          <cell r="N514">
            <v>827.17118061382268</v>
          </cell>
          <cell r="O514">
            <v>19571.408200000002</v>
          </cell>
          <cell r="P514">
            <v>249684152.2007589</v>
          </cell>
          <cell r="Q514">
            <v>12757.597698093021</v>
          </cell>
          <cell r="R514">
            <v>14048.073310308935</v>
          </cell>
          <cell r="S514">
            <v>-3.8812726114823559E-2</v>
          </cell>
          <cell r="T514">
            <v>516766249.25953746</v>
          </cell>
          <cell r="U514">
            <v>348685395.81864226</v>
          </cell>
        </row>
        <row r="515">
          <cell r="C515">
            <v>11321</v>
          </cell>
          <cell r="D515" t="str">
            <v>สามร้อยยอด,รพช.</v>
          </cell>
          <cell r="E515" t="str">
            <v>รพช.60BedsPOP40000-60000</v>
          </cell>
          <cell r="F515">
            <v>78497181.090000004</v>
          </cell>
          <cell r="G515">
            <v>55299224.93</v>
          </cell>
          <cell r="H515">
            <v>0.70447402266072889</v>
          </cell>
          <cell r="I515">
            <v>57417196.440000013</v>
          </cell>
          <cell r="J515">
            <v>40448923.345988095</v>
          </cell>
          <cell r="K515">
            <v>138706</v>
          </cell>
          <cell r="L515">
            <v>77895660.839289039</v>
          </cell>
          <cell r="M515">
            <v>561.58825746030482</v>
          </cell>
          <cell r="N515">
            <v>606.27024231824566</v>
          </cell>
          <cell r="O515">
            <v>4199.7036999999991</v>
          </cell>
          <cell r="P515">
            <v>32357687.210710958</v>
          </cell>
          <cell r="Q515">
            <v>7704.7547927514424</v>
          </cell>
          <cell r="R515">
            <v>14041.46808412123</v>
          </cell>
          <cell r="S515">
            <v>0.29758713206995824</v>
          </cell>
          <cell r="T515">
            <v>57417196.440000013</v>
          </cell>
          <cell r="U515">
            <v>40448923.345988095</v>
          </cell>
        </row>
        <row r="516">
          <cell r="C516">
            <v>10736</v>
          </cell>
          <cell r="D516" t="str">
            <v>พระจอมเกล้า,รพท.</v>
          </cell>
          <cell r="E516" t="str">
            <v xml:space="preserve">รพท.300to400Beds </v>
          </cell>
          <cell r="F516">
            <v>800221521.17999995</v>
          </cell>
          <cell r="G516">
            <v>396932803.63999999</v>
          </cell>
          <cell r="H516">
            <v>0.49602865348420799</v>
          </cell>
          <cell r="I516">
            <v>522956863.99000007</v>
          </cell>
          <cell r="J516">
            <v>259401589.07528383</v>
          </cell>
          <cell r="K516">
            <v>338609</v>
          </cell>
          <cell r="L516">
            <v>338079086.402345</v>
          </cell>
          <cell r="M516">
            <v>998.43502801858483</v>
          </cell>
          <cell r="N516">
            <v>827.17118061382268</v>
          </cell>
          <cell r="O516">
            <v>39113.583500000001</v>
          </cell>
          <cell r="P516">
            <v>485878057.95765519</v>
          </cell>
          <cell r="Q516">
            <v>12422.233262203019</v>
          </cell>
          <cell r="R516">
            <v>14048.073310308935</v>
          </cell>
          <cell r="S516">
            <v>6.7976234100211906E-3</v>
          </cell>
          <cell r="T516">
            <v>522956863.99000007</v>
          </cell>
          <cell r="U516">
            <v>259401589.07528383</v>
          </cell>
        </row>
        <row r="517">
          <cell r="C517">
            <v>11308</v>
          </cell>
          <cell r="D517" t="str">
            <v>เขาย้อย,รพช.</v>
          </cell>
          <cell r="E517" t="str">
            <v>รพช.30BedsPOP20000-40000</v>
          </cell>
          <cell r="F517">
            <v>60299569.760000013</v>
          </cell>
          <cell r="G517">
            <v>43511299.040000007</v>
          </cell>
          <cell r="H517">
            <v>0.72158556376406224</v>
          </cell>
          <cell r="I517">
            <v>38076716.029999994</v>
          </cell>
          <cell r="J517">
            <v>27475608.602791652</v>
          </cell>
          <cell r="K517">
            <v>94975</v>
          </cell>
          <cell r="L517">
            <v>57187331.777955353</v>
          </cell>
          <cell r="M517">
            <v>602.13036881237542</v>
          </cell>
          <cell r="N517">
            <v>639.72346893498218</v>
          </cell>
          <cell r="O517">
            <v>1338.8989999999999</v>
          </cell>
          <cell r="P517">
            <v>14308389.882044654</v>
          </cell>
          <cell r="Q517">
            <v>10686.683522838284</v>
          </cell>
          <cell r="R517">
            <v>14702.838036570827</v>
          </cell>
          <cell r="S517">
            <v>0.12514916611342522</v>
          </cell>
          <cell r="T517">
            <v>38076716.029999994</v>
          </cell>
          <cell r="U517">
            <v>27475608.602791652</v>
          </cell>
        </row>
        <row r="518">
          <cell r="C518">
            <v>11309</v>
          </cell>
          <cell r="D518" t="str">
            <v>หนองหญ้าปล้อง,รพช.</v>
          </cell>
          <cell r="E518" t="str">
            <v>รพช.30BedsPOP&lt;20000</v>
          </cell>
          <cell r="F518">
            <v>27771812.260000002</v>
          </cell>
          <cell r="G518">
            <v>21805019.920000002</v>
          </cell>
          <cell r="H518">
            <v>0.78514933472332216</v>
          </cell>
          <cell r="I518">
            <v>27318599.740000006</v>
          </cell>
          <cell r="J518">
            <v>21449180.411433727</v>
          </cell>
          <cell r="K518">
            <v>49300</v>
          </cell>
          <cell r="L518">
            <v>39870187.224440768</v>
          </cell>
          <cell r="M518">
            <v>808.72590718946788</v>
          </cell>
          <cell r="N518">
            <v>742.70450475732036</v>
          </cell>
          <cell r="O518">
            <v>743.26600000000008</v>
          </cell>
          <cell r="P518">
            <v>14405265.035559226</v>
          </cell>
          <cell r="Q518">
            <v>19381.035908489321</v>
          </cell>
          <cell r="R518">
            <v>17873.280286501853</v>
          </cell>
          <cell r="S518">
            <v>-8.0616898576480148E-2</v>
          </cell>
          <cell r="T518">
            <v>25116258.95550897</v>
          </cell>
          <cell r="U518">
            <v>19720014.009656549</v>
          </cell>
        </row>
        <row r="519">
          <cell r="C519">
            <v>11310</v>
          </cell>
          <cell r="D519" t="str">
            <v>ชะอำ,รพช.</v>
          </cell>
          <cell r="E519" t="str">
            <v>รพช.60BedsPOP60000-80000</v>
          </cell>
          <cell r="F519">
            <v>91715201.010000005</v>
          </cell>
          <cell r="G519">
            <v>63165724.630000003</v>
          </cell>
          <cell r="H519">
            <v>0.68871598093224307</v>
          </cell>
          <cell r="I519">
            <v>73481421.299999997</v>
          </cell>
          <cell r="J519">
            <v>50607829.150924921</v>
          </cell>
          <cell r="K519">
            <v>143240</v>
          </cell>
          <cell r="L519">
            <v>79575288.014097407</v>
          </cell>
          <cell r="M519">
            <v>555.53817379291684</v>
          </cell>
          <cell r="N519">
            <v>593.80677855876331</v>
          </cell>
          <cell r="O519">
            <v>2943.4986000000004</v>
          </cell>
          <cell r="P519">
            <v>33631907.635902584</v>
          </cell>
          <cell r="Q519">
            <v>11425.827631072283</v>
          </cell>
          <cell r="R519">
            <v>13228.8478475954</v>
          </cell>
          <cell r="S519">
            <v>9.5301207381929709E-2</v>
          </cell>
          <cell r="T519">
            <v>73481421.299999997</v>
          </cell>
          <cell r="U519">
            <v>50607829.150924921</v>
          </cell>
        </row>
        <row r="520">
          <cell r="C520">
            <v>11311</v>
          </cell>
          <cell r="D520" t="str">
            <v>ท่ายาง,รพช.</v>
          </cell>
          <cell r="E520" t="str">
            <v>รพช.60BedsPOP80000-100000</v>
          </cell>
          <cell r="F520">
            <v>109393942.54000001</v>
          </cell>
          <cell r="G520">
            <v>78598118.219999999</v>
          </cell>
          <cell r="H520">
            <v>0.71848693259465002</v>
          </cell>
          <cell r="I520">
            <v>83220978.719999969</v>
          </cell>
          <cell r="J520">
            <v>59793185.728057422</v>
          </cell>
          <cell r="K520">
            <v>143565</v>
          </cell>
          <cell r="L520">
            <v>103182235.39026925</v>
          </cell>
          <cell r="M520">
            <v>718.71441779172676</v>
          </cell>
          <cell r="N520">
            <v>690.56996926959641</v>
          </cell>
          <cell r="O520">
            <v>2303.5459999999998</v>
          </cell>
          <cell r="P520">
            <v>35219864.389730744</v>
          </cell>
          <cell r="Q520">
            <v>15289.412232154576</v>
          </cell>
          <cell r="R520">
            <v>13783.373240377297</v>
          </cell>
          <cell r="S520">
            <v>-5.4260649653217467E-2</v>
          </cell>
          <cell r="T520">
            <v>78705354.349876195</v>
          </cell>
          <cell r="U520">
            <v>56548768.625617541</v>
          </cell>
        </row>
        <row r="521">
          <cell r="C521">
            <v>11312</v>
          </cell>
          <cell r="D521" t="str">
            <v>บ้านลาด,รพช.</v>
          </cell>
          <cell r="E521" t="str">
            <v>รพช.30BedsPOP40000-60000</v>
          </cell>
          <cell r="F521">
            <v>69182932.709999979</v>
          </cell>
          <cell r="G521">
            <v>38058972.609999992</v>
          </cell>
          <cell r="H521">
            <v>0.55012083355204155</v>
          </cell>
          <cell r="I521">
            <v>57498734.209999993</v>
          </cell>
          <cell r="J521">
            <v>31631251.591792483</v>
          </cell>
          <cell r="K521">
            <v>134118</v>
          </cell>
          <cell r="L521">
            <v>71538250.973788798</v>
          </cell>
          <cell r="M521">
            <v>533.39783603833041</v>
          </cell>
          <cell r="N521">
            <v>635.54962394588699</v>
          </cell>
          <cell r="O521">
            <v>1255.2793999999999</v>
          </cell>
          <cell r="P521">
            <v>20422360.186211199</v>
          </cell>
          <cell r="Q521">
            <v>16269.174963128688</v>
          </cell>
          <cell r="R521">
            <v>14762.0315380762</v>
          </cell>
          <cell r="S521">
            <v>0.12840831794523971</v>
          </cell>
          <cell r="T521">
            <v>57498734.209999993</v>
          </cell>
          <cell r="U521">
            <v>31631251.591792483</v>
          </cell>
        </row>
        <row r="522">
          <cell r="C522">
            <v>11313</v>
          </cell>
          <cell r="D522" t="str">
            <v>บ้านแหลม,รพช.</v>
          </cell>
          <cell r="E522" t="str">
            <v>รพช.30BedsPOP40000-60000</v>
          </cell>
          <cell r="F522">
            <v>46053080.43</v>
          </cell>
          <cell r="G522">
            <v>36822808.159999996</v>
          </cell>
          <cell r="H522">
            <v>0.79957318416452339</v>
          </cell>
          <cell r="I522">
            <v>44614838.890000001</v>
          </cell>
          <cell r="J522">
            <v>35672828.792264514</v>
          </cell>
          <cell r="K522">
            <v>88616</v>
          </cell>
          <cell r="L522">
            <v>63046156.64251934</v>
          </cell>
          <cell r="M522">
            <v>711.45342424076171</v>
          </cell>
          <cell r="N522">
            <v>635.54962394588699</v>
          </cell>
          <cell r="O522">
            <v>1004.1452</v>
          </cell>
          <cell r="P522">
            <v>15013686.007480644</v>
          </cell>
          <cell r="Q522">
            <v>14951.708186705113</v>
          </cell>
          <cell r="R522">
            <v>14762.0315380762</v>
          </cell>
          <cell r="S522">
            <v>-8.8608352622696784E-2</v>
          </cell>
          <cell r="T522">
            <v>40661591.513430074</v>
          </cell>
          <cell r="U522">
            <v>32511918.199590445</v>
          </cell>
        </row>
        <row r="523">
          <cell r="C523">
            <v>11314</v>
          </cell>
          <cell r="D523" t="str">
            <v>แก่งกระจาน,รพช.</v>
          </cell>
          <cell r="E523" t="str">
            <v>รพช.30BedsPOP20000-40000</v>
          </cell>
          <cell r="F523">
            <v>42153487.579999998</v>
          </cell>
          <cell r="G523">
            <v>33512479.389999997</v>
          </cell>
          <cell r="H523">
            <v>0.7950108357321356</v>
          </cell>
          <cell r="I523">
            <v>35961255.119999997</v>
          </cell>
          <cell r="J523">
            <v>28589587.486927737</v>
          </cell>
          <cell r="K523">
            <v>71889</v>
          </cell>
          <cell r="L523">
            <v>44001602.927007228</v>
          </cell>
          <cell r="M523">
            <v>612.07699268326485</v>
          </cell>
          <cell r="N523">
            <v>639.72346893498218</v>
          </cell>
          <cell r="O523">
            <v>1083.2185000000002</v>
          </cell>
          <cell r="P523">
            <v>19592035.072992764</v>
          </cell>
          <cell r="Q523">
            <v>18086.87266049533</v>
          </cell>
          <cell r="R523">
            <v>14702.838036570827</v>
          </cell>
          <cell r="S523">
            <v>-2.6388982149690095E-2</v>
          </cell>
          <cell r="T523">
            <v>35012274.200557865</v>
          </cell>
          <cell r="U523">
            <v>27835137.373068199</v>
          </cell>
        </row>
        <row r="524">
          <cell r="C524">
            <v>10677</v>
          </cell>
          <cell r="D524" t="str">
            <v>ราชบุรี,รพศ.</v>
          </cell>
          <cell r="E524" t="str">
            <v xml:space="preserve">รพศ.&gt;800Beds </v>
          </cell>
          <cell r="F524">
            <v>1601983371.0499997</v>
          </cell>
          <cell r="G524">
            <v>745788945.62</v>
          </cell>
          <cell r="H524">
            <v>0.46554100316982822</v>
          </cell>
          <cell r="I524">
            <v>1197686869.05</v>
          </cell>
          <cell r="J524">
            <v>557572346.50086761</v>
          </cell>
          <cell r="K524">
            <v>856199</v>
          </cell>
          <cell r="L524">
            <v>841497489.7005465</v>
          </cell>
          <cell r="M524">
            <v>982.82933021475912</v>
          </cell>
          <cell r="N524">
            <v>1143.8950432568379</v>
          </cell>
          <cell r="O524">
            <v>76292.420000000013</v>
          </cell>
          <cell r="P524">
            <v>938374944.16945326</v>
          </cell>
          <cell r="Q524">
            <v>12299.713971184203</v>
          </cell>
          <cell r="R524">
            <v>12132.775639513169</v>
          </cell>
          <cell r="S524">
            <v>7.0324238268477515E-2</v>
          </cell>
          <cell r="T524">
            <v>1197686869.05</v>
          </cell>
          <cell r="U524">
            <v>557572346.50086761</v>
          </cell>
        </row>
        <row r="525">
          <cell r="C525">
            <v>10728</v>
          </cell>
          <cell r="D525" t="str">
            <v>ดำเนินสะดวก,รพท.</v>
          </cell>
          <cell r="E525" t="str">
            <v xml:space="preserve">รพท.300to400Beds </v>
          </cell>
          <cell r="F525">
            <v>270021591.20000005</v>
          </cell>
          <cell r="G525">
            <v>180697244.80000001</v>
          </cell>
          <cell r="H525">
            <v>0.66919554098235379</v>
          </cell>
          <cell r="I525">
            <v>206579975.38000003</v>
          </cell>
          <cell r="J525">
            <v>138242398.38054043</v>
          </cell>
          <cell r="K525">
            <v>231349</v>
          </cell>
          <cell r="L525">
            <v>151721157.01912013</v>
          </cell>
          <cell r="M525">
            <v>655.81073192069175</v>
          </cell>
          <cell r="N525">
            <v>827.17118061382268</v>
          </cell>
          <cell r="O525">
            <v>12922.6152</v>
          </cell>
          <cell r="P525">
            <v>221492360.14087984</v>
          </cell>
          <cell r="Q525">
            <v>17139.902157024673</v>
          </cell>
          <cell r="R525">
            <v>14048.073310308935</v>
          </cell>
          <cell r="S525">
            <v>-8.318187616100874E-4</v>
          </cell>
          <cell r="T525">
            <v>206408138.28070599</v>
          </cell>
          <cell r="U525">
            <v>138127405.75991753</v>
          </cell>
        </row>
        <row r="526">
          <cell r="C526">
            <v>10729</v>
          </cell>
          <cell r="D526" t="str">
            <v>บ้านโป่ง,รพท.</v>
          </cell>
          <cell r="E526" t="str">
            <v xml:space="preserve">รพท.300to400Beds </v>
          </cell>
          <cell r="F526">
            <v>461571917.20999998</v>
          </cell>
          <cell r="G526">
            <v>258812303.41</v>
          </cell>
          <cell r="H526">
            <v>0.56071934569678106</v>
          </cell>
          <cell r="I526">
            <v>304496283.98000008</v>
          </cell>
          <cell r="J526">
            <v>170736957.12036687</v>
          </cell>
          <cell r="K526">
            <v>391559</v>
          </cell>
          <cell r="L526">
            <v>266152514.50308442</v>
          </cell>
          <cell r="M526">
            <v>679.72518701673164</v>
          </cell>
          <cell r="N526">
            <v>827.17118061382268</v>
          </cell>
          <cell r="O526">
            <v>19652.506000000001</v>
          </cell>
          <cell r="P526">
            <v>256431885.92691562</v>
          </cell>
          <cell r="Q526">
            <v>13048.304675592803</v>
          </cell>
          <cell r="R526">
            <v>14048.073310308935</v>
          </cell>
          <cell r="S526">
            <v>0.14807515271328733</v>
          </cell>
          <cell r="T526">
            <v>304496283.98000008</v>
          </cell>
          <cell r="U526">
            <v>170736957.12036687</v>
          </cell>
        </row>
        <row r="527">
          <cell r="C527">
            <v>10730</v>
          </cell>
          <cell r="D527" t="str">
            <v>โพธาราม,รพท.</v>
          </cell>
          <cell r="E527" t="str">
            <v xml:space="preserve">รพท.300to400Beds </v>
          </cell>
          <cell r="F527">
            <v>378661206.28999996</v>
          </cell>
          <cell r="G527">
            <v>208550976.75</v>
          </cell>
          <cell r="H527">
            <v>0.55075876082822173</v>
          </cell>
          <cell r="I527">
            <v>277630842.09000003</v>
          </cell>
          <cell r="J527">
            <v>152907618.55718413</v>
          </cell>
          <cell r="K527">
            <v>317788</v>
          </cell>
          <cell r="L527">
            <v>218818834.25989372</v>
          </cell>
          <cell r="M527">
            <v>688.56858742272743</v>
          </cell>
          <cell r="N527">
            <v>827.17118061382268</v>
          </cell>
          <cell r="O527">
            <v>16630.078099999999</v>
          </cell>
          <cell r="P527">
            <v>229458399.35010633</v>
          </cell>
          <cell r="Q527">
            <v>13797.794452336719</v>
          </cell>
          <cell r="R527">
            <v>14048.073310308935</v>
          </cell>
          <cell r="S527">
            <v>0.10754148153285367</v>
          </cell>
          <cell r="T527">
            <v>277630842.09000003</v>
          </cell>
          <cell r="U527">
            <v>152907618.55718413</v>
          </cell>
        </row>
        <row r="528">
          <cell r="C528">
            <v>11273</v>
          </cell>
          <cell r="D528" t="str">
            <v>สวนผึ้ง,รพช.</v>
          </cell>
          <cell r="E528" t="str">
            <v>รพช.30BedsPOP&gt;80000</v>
          </cell>
          <cell r="F528">
            <v>62921938.970000006</v>
          </cell>
          <cell r="G528">
            <v>44737584.759999998</v>
          </cell>
          <cell r="H528">
            <v>0.71100136919382018</v>
          </cell>
          <cell r="I528">
            <v>75099818.920000002</v>
          </cell>
          <cell r="J528">
            <v>53396074.078327961</v>
          </cell>
          <cell r="K528">
            <v>116485</v>
          </cell>
          <cell r="L528">
            <v>80941350.276868716</v>
          </cell>
          <cell r="M528">
            <v>694.8650064546398</v>
          </cell>
          <cell r="N528">
            <v>684.09089251422824</v>
          </cell>
          <cell r="O528">
            <v>2366.5410999999999</v>
          </cell>
          <cell r="P528">
            <v>37003683.913131312</v>
          </cell>
          <cell r="Q528">
            <v>15636.188998843634</v>
          </cell>
          <cell r="R528">
            <v>16318.793888850701</v>
          </cell>
          <cell r="S528">
            <v>3.0555747207916075E-3</v>
          </cell>
          <cell r="T528">
            <v>75099818.920000002</v>
          </cell>
          <cell r="U528">
            <v>53396074.078327961</v>
          </cell>
        </row>
        <row r="529">
          <cell r="C529">
            <v>11274</v>
          </cell>
          <cell r="D529" t="str">
            <v>บางแพ,รพช.</v>
          </cell>
          <cell r="E529" t="str">
            <v>รพช.60BedsPOP40000-60000</v>
          </cell>
          <cell r="F529">
            <v>53484286.580000006</v>
          </cell>
          <cell r="G529">
            <v>44113539.910000004</v>
          </cell>
          <cell r="H529">
            <v>0.8247943972107854</v>
          </cell>
          <cell r="I529">
            <v>35668919.81000001</v>
          </cell>
          <cell r="J529">
            <v>29419525.213848799</v>
          </cell>
          <cell r="K529">
            <v>102329</v>
          </cell>
          <cell r="L529">
            <v>59419860.480971538</v>
          </cell>
          <cell r="M529">
            <v>580.67469125049138</v>
          </cell>
          <cell r="N529">
            <v>606.27024231824566</v>
          </cell>
          <cell r="O529">
            <v>1453.9298000000001</v>
          </cell>
          <cell r="P529">
            <v>25401426.789028458</v>
          </cell>
          <cell r="Q529">
            <v>17470.875683976254</v>
          </cell>
          <cell r="R529">
            <v>14041.46808412123</v>
          </cell>
          <cell r="S529">
            <v>-2.7905150189822897E-2</v>
          </cell>
          <cell r="T529">
            <v>34673573.245593213</v>
          </cell>
          <cell r="U529">
            <v>28598568.94424307</v>
          </cell>
        </row>
        <row r="530">
          <cell r="C530">
            <v>11275</v>
          </cell>
          <cell r="D530" t="str">
            <v>เจ็ดเสมียน,รพช.</v>
          </cell>
          <cell r="E530" t="str">
            <v>รพช.30BedsPOP&lt;20000</v>
          </cell>
          <cell r="F530">
            <v>32042324.699999992</v>
          </cell>
          <cell r="G530">
            <v>20556871.349999998</v>
          </cell>
          <cell r="H530">
            <v>0.64155368071655561</v>
          </cell>
          <cell r="I530">
            <v>29861023.160000015</v>
          </cell>
          <cell r="J530">
            <v>19157449.318260323</v>
          </cell>
          <cell r="K530">
            <v>65882</v>
          </cell>
          <cell r="L530">
            <v>45603280.332090586</v>
          </cell>
          <cell r="M530">
            <v>692.19635609256829</v>
          </cell>
          <cell r="N530">
            <v>742.70450475732036</v>
          </cell>
          <cell r="O530">
            <v>731.23599999999999</v>
          </cell>
          <cell r="P530">
            <v>14657923.707909413</v>
          </cell>
          <cell r="Q530">
            <v>20045.40764939009</v>
          </cell>
          <cell r="R530">
            <v>17873.280286501853</v>
          </cell>
          <cell r="S530">
            <v>2.8861688937509192E-2</v>
          </cell>
          <cell r="T530">
            <v>29861023.160000015</v>
          </cell>
          <cell r="U530">
            <v>19157449.318260323</v>
          </cell>
        </row>
        <row r="531">
          <cell r="C531">
            <v>11276</v>
          </cell>
          <cell r="D531" t="str">
            <v>ปากท่อ,รพช.</v>
          </cell>
          <cell r="E531" t="str">
            <v>รพช.60BedsPOP60000-80000</v>
          </cell>
          <cell r="F531">
            <v>64619139.150000006</v>
          </cell>
          <cell r="G531">
            <v>47531535.870000005</v>
          </cell>
          <cell r="H531">
            <v>0.73556436212598475</v>
          </cell>
          <cell r="I531">
            <v>59135180.891000003</v>
          </cell>
          <cell r="J531">
            <v>43497731.611293137</v>
          </cell>
          <cell r="K531">
            <v>127399</v>
          </cell>
          <cell r="L531">
            <v>74998677.42093198</v>
          </cell>
          <cell r="M531">
            <v>588.69125676757255</v>
          </cell>
          <cell r="N531">
            <v>593.80677855876331</v>
          </cell>
          <cell r="O531">
            <v>2310.0500000000002</v>
          </cell>
          <cell r="P531">
            <v>40041805.170068026</v>
          </cell>
          <cell r="Q531">
            <v>17333.739603068341</v>
          </cell>
          <cell r="R531">
            <v>13228.8478475954</v>
          </cell>
          <cell r="S531">
            <v>-7.6762480825556118E-2</v>
          </cell>
          <cell r="T531">
            <v>54595817.701738819</v>
          </cell>
          <cell r="U531">
            <v>40158737.82252606</v>
          </cell>
        </row>
        <row r="532">
          <cell r="C532">
            <v>11277</v>
          </cell>
          <cell r="D532" t="str">
            <v>วัดเพลง,รพช.</v>
          </cell>
          <cell r="E532" t="str">
            <v>รพช.30BedsPOP&lt;20000</v>
          </cell>
          <cell r="F532">
            <v>36141001.950000003</v>
          </cell>
          <cell r="G532">
            <v>16393797.560000001</v>
          </cell>
          <cell r="H532">
            <v>0.45360661507614897</v>
          </cell>
          <cell r="I532">
            <v>29293325.189999986</v>
          </cell>
          <cell r="J532">
            <v>13287646.083760783</v>
          </cell>
          <cell r="K532">
            <v>63095</v>
          </cell>
          <cell r="L532">
            <v>49453512.225019269</v>
          </cell>
          <cell r="M532">
            <v>783.79447222472891</v>
          </cell>
          <cell r="N532">
            <v>742.70450475732036</v>
          </cell>
          <cell r="O532">
            <v>907.22059999999999</v>
          </cell>
          <cell r="P532">
            <v>11107827.124980727</v>
          </cell>
          <cell r="Q532">
            <v>12243.799495933765</v>
          </cell>
          <cell r="R532">
            <v>17873.280286501853</v>
          </cell>
          <cell r="S532">
            <v>4.1521694700622884E-2</v>
          </cell>
          <cell r="T532">
            <v>29293325.189999986</v>
          </cell>
          <cell r="U532">
            <v>13287646.083760783</v>
          </cell>
        </row>
        <row r="533">
          <cell r="C533">
            <v>11458</v>
          </cell>
          <cell r="D533" t="str">
            <v>จอมบึง,รพร.</v>
          </cell>
          <cell r="E533" t="str">
            <v>รพช.60BedsPOP40000-60000</v>
          </cell>
          <cell r="F533">
            <v>83480680.889999986</v>
          </cell>
          <cell r="G533">
            <v>59112491.690000005</v>
          </cell>
          <cell r="H533">
            <v>0.70809786240113182</v>
          </cell>
          <cell r="I533">
            <v>70537939.909999996</v>
          </cell>
          <cell r="J533">
            <v>49947764.468450479</v>
          </cell>
          <cell r="K533">
            <v>140367</v>
          </cell>
          <cell r="L533">
            <v>92995875.461524665</v>
          </cell>
          <cell r="M533">
            <v>662.51950573514193</v>
          </cell>
          <cell r="N533">
            <v>606.27024231824566</v>
          </cell>
          <cell r="O533">
            <v>2550.2045000000003</v>
          </cell>
          <cell r="P533">
            <v>29638319.64847533</v>
          </cell>
          <cell r="Q533">
            <v>11621.938416497707</v>
          </cell>
          <cell r="R533">
            <v>14041.46808412123</v>
          </cell>
          <cell r="S533">
            <v>-1.4068220615261258E-2</v>
          </cell>
          <cell r="T533">
            <v>69545596.609600082</v>
          </cell>
          <cell r="U533">
            <v>49245088.298669219</v>
          </cell>
        </row>
        <row r="534">
          <cell r="C534">
            <v>10735</v>
          </cell>
          <cell r="D534" t="str">
            <v>สมเด็จพระพุทธเลิศหล้า,รพท.</v>
          </cell>
          <cell r="E534" t="str">
            <v xml:space="preserve">รพท.300to400Beds </v>
          </cell>
          <cell r="F534">
            <v>452764691.49000001</v>
          </cell>
          <cell r="G534">
            <v>245117867.26999998</v>
          </cell>
          <cell r="H534">
            <v>0.54138026192666078</v>
          </cell>
          <cell r="I534">
            <v>351337290.72999996</v>
          </cell>
          <cell r="J534">
            <v>190207074.48001075</v>
          </cell>
          <cell r="K534">
            <v>304232</v>
          </cell>
          <cell r="L534">
            <v>316593796.94145471</v>
          </cell>
          <cell r="M534">
            <v>1040.6327964890436</v>
          </cell>
          <cell r="N534">
            <v>827.17118061382268</v>
          </cell>
          <cell r="O534">
            <v>20107.404999999999</v>
          </cell>
          <cell r="P534">
            <v>264399226.35854533</v>
          </cell>
          <cell r="Q534">
            <v>13149.346042343373</v>
          </cell>
          <cell r="R534">
            <v>14048.073310308935</v>
          </cell>
          <cell r="S534">
            <v>-8.0673569698307884E-2</v>
          </cell>
          <cell r="T534">
            <v>322993657.31867868</v>
          </cell>
          <cell r="U534">
            <v>174862390.79983637</v>
          </cell>
        </row>
        <row r="535">
          <cell r="C535">
            <v>11306</v>
          </cell>
          <cell r="D535" t="str">
            <v>นภาลัย,รพช.</v>
          </cell>
          <cell r="E535" t="str">
            <v>รพช.90BedsPOP&lt;60000</v>
          </cell>
          <cell r="F535">
            <v>72907239.970000014</v>
          </cell>
          <cell r="G535">
            <v>49610913.359999999</v>
          </cell>
          <cell r="H535">
            <v>0.68046621131747653</v>
          </cell>
          <cell r="I535">
            <v>66189814.630000003</v>
          </cell>
          <cell r="J535">
            <v>45039932.389082178</v>
          </cell>
          <cell r="K535">
            <v>109570</v>
          </cell>
          <cell r="L535">
            <v>91216131.950652689</v>
          </cell>
          <cell r="M535">
            <v>832.49184950855795</v>
          </cell>
          <cell r="N535">
            <v>625.38787063931409</v>
          </cell>
          <cell r="O535">
            <v>2102.5500999999999</v>
          </cell>
          <cell r="P535">
            <v>51065438.249347307</v>
          </cell>
          <cell r="Q535">
            <v>24287.382378830025</v>
          </cell>
          <cell r="R535">
            <v>16061.802428930911</v>
          </cell>
          <cell r="S535">
            <v>-0.28104185844106894</v>
          </cell>
          <cell r="T535">
            <v>47587706.116514944</v>
          </cell>
          <cell r="U535">
            <v>32381826.086394429</v>
          </cell>
        </row>
        <row r="536">
          <cell r="C536">
            <v>11307</v>
          </cell>
          <cell r="D536" t="str">
            <v>อัมพวา ,รพช.</v>
          </cell>
          <cell r="E536" t="str">
            <v>รพช.30BedsPOP40000-60000</v>
          </cell>
          <cell r="F536">
            <v>49615208.620000005</v>
          </cell>
          <cell r="G536">
            <v>32993303.200000003</v>
          </cell>
          <cell r="H536">
            <v>0.66498366363212924</v>
          </cell>
          <cell r="I536">
            <v>43700612.800000004</v>
          </cell>
          <cell r="J536">
            <v>29060193.602713123</v>
          </cell>
          <cell r="K536">
            <v>75959</v>
          </cell>
          <cell r="L536">
            <v>60903416.306303702</v>
          </cell>
          <cell r="M536">
            <v>801.79328725106575</v>
          </cell>
          <cell r="N536">
            <v>635.54962394588699</v>
          </cell>
          <cell r="O536">
            <v>1035.356</v>
          </cell>
          <cell r="P536">
            <v>21858531.003696285</v>
          </cell>
          <cell r="Q536">
            <v>21112.091883078174</v>
          </cell>
          <cell r="R536">
            <v>14762.0315380762</v>
          </cell>
          <cell r="S536">
            <v>-0.23201816926361465</v>
          </cell>
          <cell r="T536">
            <v>33561276.622445919</v>
          </cell>
          <cell r="U536">
            <v>22317700.684565417</v>
          </cell>
        </row>
        <row r="537">
          <cell r="C537">
            <v>10734</v>
          </cell>
          <cell r="D537" t="str">
            <v>สมุทรสาคร,รพท.</v>
          </cell>
          <cell r="E537" t="str">
            <v xml:space="preserve">รพท.400to500Beds </v>
          </cell>
          <cell r="F537">
            <v>1061161776.1</v>
          </cell>
          <cell r="G537">
            <v>417255550.94999999</v>
          </cell>
          <cell r="H537">
            <v>0.39320635208281318</v>
          </cell>
          <cell r="I537">
            <v>798829581.54999995</v>
          </cell>
          <cell r="J537">
            <v>314104865.6971156</v>
          </cell>
          <cell r="K537">
            <v>753360</v>
          </cell>
          <cell r="L537">
            <v>466785002.18348086</v>
          </cell>
          <cell r="M537">
            <v>619.60417620192322</v>
          </cell>
          <cell r="N537">
            <v>791.31560871627369</v>
          </cell>
          <cell r="O537">
            <v>27145.954599999997</v>
          </cell>
          <cell r="P537">
            <v>489206103.58651912</v>
          </cell>
          <cell r="Q537">
            <v>18021.326226874306</v>
          </cell>
          <cell r="R537">
            <v>13413.586622617246</v>
          </cell>
          <cell r="S537">
            <v>4.4760193556199644E-3</v>
          </cell>
          <cell r="T537">
            <v>798829581.54999995</v>
          </cell>
          <cell r="U537">
            <v>314104865.6971156</v>
          </cell>
        </row>
        <row r="538">
          <cell r="C538">
            <v>11304</v>
          </cell>
          <cell r="D538" t="str">
            <v>กระทุ่มแบน,รพช.</v>
          </cell>
          <cell r="E538" t="str">
            <v xml:space="preserve">รพท.200to300Beds </v>
          </cell>
          <cell r="F538">
            <v>478060289.37999994</v>
          </cell>
          <cell r="G538">
            <v>289638463.90999997</v>
          </cell>
          <cell r="H538">
            <v>0.60586179263212658</v>
          </cell>
          <cell r="I538">
            <v>382074693.07999992</v>
          </cell>
          <cell r="J538">
            <v>231484458.46881834</v>
          </cell>
          <cell r="K538">
            <v>427709</v>
          </cell>
          <cell r="L538">
            <v>238767858.62547436</v>
          </cell>
          <cell r="M538">
            <v>558.24838529344572</v>
          </cell>
          <cell r="N538">
            <v>757.03886846540456</v>
          </cell>
          <cell r="O538">
            <v>12528.920000000002</v>
          </cell>
          <cell r="P538">
            <v>247088502.69452563</v>
          </cell>
          <cell r="Q538">
            <v>19721.452662681666</v>
          </cell>
          <cell r="R538">
            <v>15543.349002157387</v>
          </cell>
          <cell r="S538">
            <v>6.7257228378774278E-2</v>
          </cell>
          <cell r="T538">
            <v>382074693.07999992</v>
          </cell>
          <cell r="U538">
            <v>231484458.46881834</v>
          </cell>
        </row>
        <row r="539">
          <cell r="C539">
            <v>10678</v>
          </cell>
          <cell r="D539" t="str">
            <v>เจ้าพระยายมราช,รพศ.</v>
          </cell>
          <cell r="E539" t="str">
            <v xml:space="preserve">รพศ.=/&lt;800Beds </v>
          </cell>
          <cell r="F539">
            <v>1173778994.1500001</v>
          </cell>
          <cell r="G539">
            <v>692585715.29999995</v>
          </cell>
          <cell r="H539">
            <v>0.59004780180236616</v>
          </cell>
          <cell r="I539">
            <v>922840823.93999982</v>
          </cell>
          <cell r="J539">
            <v>544520199.57928133</v>
          </cell>
          <cell r="K539">
            <v>682503</v>
          </cell>
          <cell r="L539">
            <v>499900801.55006856</v>
          </cell>
          <cell r="M539">
            <v>732.45216731658115</v>
          </cell>
          <cell r="N539">
            <v>925.92198703460622</v>
          </cell>
          <cell r="O539">
            <v>59824.369999999995</v>
          </cell>
          <cell r="P539">
            <v>733059731.31993127</v>
          </cell>
          <cell r="Q539">
            <v>12253.530314150092</v>
          </cell>
          <cell r="R539">
            <v>12076.814903924082</v>
          </cell>
          <cell r="S539">
            <v>9.8520464396532559E-2</v>
          </cell>
          <cell r="T539">
            <v>922840823.93999982</v>
          </cell>
          <cell r="U539">
            <v>544520199.57928133</v>
          </cell>
        </row>
        <row r="540">
          <cell r="C540">
            <v>10733</v>
          </cell>
          <cell r="D540" t="str">
            <v>สมเด็จพระสังฆราชองค์ที่17,รพท.</v>
          </cell>
          <cell r="E540" t="str">
            <v xml:space="preserve">รพท.200to300Beds </v>
          </cell>
          <cell r="F540">
            <v>398741249.57999992</v>
          </cell>
          <cell r="G540">
            <v>267604607.06999996</v>
          </cell>
          <cell r="H540">
            <v>0.67112346001792356</v>
          </cell>
          <cell r="I540">
            <v>284950755.01999998</v>
          </cell>
          <cell r="J540">
            <v>191237136.64374208</v>
          </cell>
          <cell r="K540">
            <v>275172</v>
          </cell>
          <cell r="L540">
            <v>212117635.34050304</v>
          </cell>
          <cell r="M540">
            <v>770.85472119439123</v>
          </cell>
          <cell r="N540">
            <v>757.03886846540456</v>
          </cell>
          <cell r="O540">
            <v>19972.639200000001</v>
          </cell>
          <cell r="P540">
            <v>217404592.44949695</v>
          </cell>
          <cell r="Q540">
            <v>10885.120903275363</v>
          </cell>
          <cell r="R540">
            <v>15543.349002157387</v>
          </cell>
          <cell r="S540">
            <v>0.2077549601152667</v>
          </cell>
          <cell r="T540">
            <v>284950755.01999998</v>
          </cell>
          <cell r="U540">
            <v>191237136.64374208</v>
          </cell>
        </row>
        <row r="541">
          <cell r="C541">
            <v>11289</v>
          </cell>
          <cell r="D541" t="str">
            <v>เดิมบางนางบวช,รพช.</v>
          </cell>
          <cell r="E541" t="str">
            <v>รพช.120BedsPOP&lt;100000</v>
          </cell>
          <cell r="F541">
            <v>160980210.26000002</v>
          </cell>
          <cell r="G541">
            <v>113903830.12</v>
          </cell>
          <cell r="H541">
            <v>0.70756417783299763</v>
          </cell>
          <cell r="I541">
            <v>114216616.41</v>
          </cell>
          <cell r="J541">
            <v>80815586.28500852</v>
          </cell>
          <cell r="K541">
            <v>201854</v>
          </cell>
          <cell r="L541">
            <v>90205640.559776083</v>
          </cell>
          <cell r="M541">
            <v>446.88557353223661</v>
          </cell>
          <cell r="N541">
            <v>614.13597666079704</v>
          </cell>
          <cell r="O541">
            <v>9606.2927999999993</v>
          </cell>
          <cell r="P541">
            <v>83719873.070223913</v>
          </cell>
          <cell r="Q541">
            <v>8715.1073586080911</v>
          </cell>
          <cell r="R541">
            <v>13494.284311153207</v>
          </cell>
          <cell r="S541">
            <v>0.45807158685044341</v>
          </cell>
          <cell r="T541">
            <v>114216616.41</v>
          </cell>
          <cell r="U541">
            <v>80815586.28500852</v>
          </cell>
        </row>
        <row r="542">
          <cell r="C542">
            <v>11290</v>
          </cell>
          <cell r="D542" t="str">
            <v>ด่านช้าง,รพช.</v>
          </cell>
          <cell r="E542" t="str">
            <v>รพช.90BedsPOP60000-80000</v>
          </cell>
          <cell r="F542">
            <v>128518674.01000002</v>
          </cell>
          <cell r="G542">
            <v>96482384.51000002</v>
          </cell>
          <cell r="H542">
            <v>0.75072657925565545</v>
          </cell>
          <cell r="I542">
            <v>97038887.799999967</v>
          </cell>
          <cell r="J542">
            <v>72849672.292867333</v>
          </cell>
          <cell r="K542">
            <v>161086</v>
          </cell>
          <cell r="L542">
            <v>158261040.35058531</v>
          </cell>
          <cell r="M542">
            <v>982.46303434553784</v>
          </cell>
          <cell r="N542">
            <v>654.42035225485768</v>
          </cell>
          <cell r="O542">
            <v>5445.589500000001</v>
          </cell>
          <cell r="P542">
            <v>128713554.02941468</v>
          </cell>
          <cell r="Q542">
            <v>23636.29392729927</v>
          </cell>
          <cell r="R542">
            <v>13252.048233435693</v>
          </cell>
          <cell r="S542">
            <v>-0.38118852659943614</v>
          </cell>
          <cell r="T542">
            <v>60048777.136669978</v>
          </cell>
          <cell r="U542">
            <v>45080213.048297465</v>
          </cell>
        </row>
        <row r="543">
          <cell r="C543">
            <v>11291</v>
          </cell>
          <cell r="D543" t="str">
            <v>บางปลาม้า,รพช.</v>
          </cell>
          <cell r="E543" t="str">
            <v>รพช.60BedsPOP60000-80000</v>
          </cell>
          <cell r="F543">
            <v>114955012.12999998</v>
          </cell>
          <cell r="G543">
            <v>84386600.039999992</v>
          </cell>
          <cell r="H543">
            <v>0.73408369479852797</v>
          </cell>
          <cell r="I543">
            <v>77394682.980000004</v>
          </cell>
          <cell r="J543">
            <v>56814174.839719154</v>
          </cell>
          <cell r="K543">
            <v>134392</v>
          </cell>
          <cell r="L543">
            <v>89883214.790625602</v>
          </cell>
          <cell r="M543">
            <v>668.81372991417345</v>
          </cell>
          <cell r="N543">
            <v>593.80677855876331</v>
          </cell>
          <cell r="O543">
            <v>3354.7722999999996</v>
          </cell>
          <cell r="P543">
            <v>46800818.959374391</v>
          </cell>
          <cell r="Q543">
            <v>13950.520266121905</v>
          </cell>
          <cell r="R543">
            <v>13228.8478475954</v>
          </cell>
          <cell r="S543">
            <v>-9.1461895752714489E-2</v>
          </cell>
          <cell r="T543">
            <v>70316018.553468853</v>
          </cell>
          <cell r="U543">
            <v>51617842.703252263</v>
          </cell>
        </row>
        <row r="544">
          <cell r="C544">
            <v>11292</v>
          </cell>
          <cell r="D544" t="str">
            <v>ศรีประจันต์,รพช.</v>
          </cell>
          <cell r="E544" t="str">
            <v>รพช.60BedsPOP60000-80000</v>
          </cell>
          <cell r="F544">
            <v>92328596.560000017</v>
          </cell>
          <cell r="G544">
            <v>62018894.700000003</v>
          </cell>
          <cell r="H544">
            <v>0.67171923987490523</v>
          </cell>
          <cell r="I544">
            <v>66449420.740000002</v>
          </cell>
          <cell r="J544">
            <v>44635354.389600568</v>
          </cell>
          <cell r="K544">
            <v>138083</v>
          </cell>
          <cell r="L544">
            <v>84690326.675146565</v>
          </cell>
          <cell r="M544">
            <v>613.32913302250506</v>
          </cell>
          <cell r="N544">
            <v>593.80677855876331</v>
          </cell>
          <cell r="O544">
            <v>3333.1348000000003</v>
          </cell>
          <cell r="P544">
            <v>32061930.244853429</v>
          </cell>
          <cell r="Q544">
            <v>9619.1519901485608</v>
          </cell>
          <cell r="R544">
            <v>13228.8478475954</v>
          </cell>
          <cell r="S544">
            <v>7.996331595415862E-2</v>
          </cell>
          <cell r="T544">
            <v>66449420.740000002</v>
          </cell>
          <cell r="U544">
            <v>44635354.389600568</v>
          </cell>
        </row>
        <row r="545">
          <cell r="C545">
            <v>11293</v>
          </cell>
          <cell r="D545" t="str">
            <v>ดอนเจดีย์,รพช.</v>
          </cell>
          <cell r="E545" t="str">
            <v>รพช.60BedsPOP40000-60000</v>
          </cell>
          <cell r="F545">
            <v>60452262.760000005</v>
          </cell>
          <cell r="G545">
            <v>41752983.309999995</v>
          </cell>
          <cell r="H545">
            <v>0.69067693091592708</v>
          </cell>
          <cell r="I545">
            <v>58440164.009999998</v>
          </cell>
          <cell r="J545">
            <v>40363273.120650217</v>
          </cell>
          <cell r="K545">
            <v>129603</v>
          </cell>
          <cell r="L545">
            <v>67964986.413719043</v>
          </cell>
          <cell r="M545">
            <v>524.40905236544711</v>
          </cell>
          <cell r="N545">
            <v>606.27024231824566</v>
          </cell>
          <cell r="O545">
            <v>2833.32</v>
          </cell>
          <cell r="P545">
            <v>38129723.146280959</v>
          </cell>
          <cell r="Q545">
            <v>13457.612675688224</v>
          </cell>
          <cell r="R545">
            <v>14041.46808412123</v>
          </cell>
          <cell r="S545">
            <v>0.11559205033063816</v>
          </cell>
          <cell r="T545">
            <v>58440164.009999998</v>
          </cell>
          <cell r="U545">
            <v>40363273.120650217</v>
          </cell>
        </row>
        <row r="546">
          <cell r="C546">
            <v>11294</v>
          </cell>
          <cell r="D546" t="str">
            <v>สามชุก,รพช.</v>
          </cell>
          <cell r="E546" t="str">
            <v>รพช.60BedsPOP40000-60000</v>
          </cell>
          <cell r="F546">
            <v>121255822.06999999</v>
          </cell>
          <cell r="G546">
            <v>69750145.890000001</v>
          </cell>
          <cell r="H546">
            <v>0.5752313142517298</v>
          </cell>
          <cell r="I546">
            <v>78906394.969999999</v>
          </cell>
          <cell r="J546">
            <v>45389429.281459183</v>
          </cell>
          <cell r="K546">
            <v>129545.83</v>
          </cell>
          <cell r="L546">
            <v>96803320.680626869</v>
          </cell>
          <cell r="M546">
            <v>747.25153778108381</v>
          </cell>
          <cell r="N546">
            <v>606.27024231824566</v>
          </cell>
          <cell r="O546">
            <v>3221.0794000000001</v>
          </cell>
          <cell r="P546">
            <v>26901343.329373114</v>
          </cell>
          <cell r="Q546">
            <v>8351.6548301706298</v>
          </cell>
          <cell r="R546">
            <v>14041.46808412123</v>
          </cell>
          <cell r="S546">
            <v>5.1575522595875291E-4</v>
          </cell>
          <cell r="T546">
            <v>78906394.969999999</v>
          </cell>
          <cell r="U546">
            <v>45389429.281459183</v>
          </cell>
        </row>
        <row r="547">
          <cell r="C547">
            <v>11295</v>
          </cell>
          <cell r="D547" t="str">
            <v>อู่ทอง,รพช.</v>
          </cell>
          <cell r="E547" t="str">
            <v xml:space="preserve">รพช.150Beds </v>
          </cell>
          <cell r="F547">
            <v>300006265.96999997</v>
          </cell>
          <cell r="G547">
            <v>208494536.82999998</v>
          </cell>
          <cell r="H547">
            <v>0.69496727395303481</v>
          </cell>
          <cell r="I547">
            <v>188259298.13</v>
          </cell>
          <cell r="J547">
            <v>130834051.21771777</v>
          </cell>
          <cell r="K547">
            <v>247781</v>
          </cell>
          <cell r="L547">
            <v>181585514.16630706</v>
          </cell>
          <cell r="M547">
            <v>732.84680490557014</v>
          </cell>
          <cell r="N547">
            <v>893.98420692538616</v>
          </cell>
          <cell r="O547">
            <v>7684.6216000000004</v>
          </cell>
          <cell r="P547">
            <v>100416163.90369293</v>
          </cell>
          <cell r="Q547">
            <v>13067.157907123616</v>
          </cell>
          <cell r="R547">
            <v>13198.673037668963</v>
          </cell>
          <cell r="S547">
            <v>0.14516732986470365</v>
          </cell>
          <cell r="T547">
            <v>188259298.13</v>
          </cell>
          <cell r="U547">
            <v>130834051.21771777</v>
          </cell>
        </row>
        <row r="548">
          <cell r="C548">
            <v>11296</v>
          </cell>
          <cell r="D548" t="str">
            <v>หนองหญ้าไซ,รพช.</v>
          </cell>
          <cell r="E548" t="str">
            <v>รพช.60BedsPOP&lt;40000</v>
          </cell>
          <cell r="F548">
            <v>67194400.510000005</v>
          </cell>
          <cell r="G548">
            <v>54225392.720000006</v>
          </cell>
          <cell r="H548">
            <v>0.80699273017444473</v>
          </cell>
          <cell r="I548">
            <v>48637080.940000005</v>
          </cell>
          <cell r="J548">
            <v>39249770.735486053</v>
          </cell>
          <cell r="K548">
            <v>99527</v>
          </cell>
          <cell r="L548">
            <v>47499391.188294962</v>
          </cell>
          <cell r="M548">
            <v>477.25131058200247</v>
          </cell>
          <cell r="N548">
            <v>715.82506800815213</v>
          </cell>
          <cell r="O548">
            <v>1970.24</v>
          </cell>
          <cell r="P548">
            <v>26848837.321705047</v>
          </cell>
          <cell r="Q548">
            <v>13627.191266904056</v>
          </cell>
          <cell r="R548">
            <v>19250.523323134847</v>
          </cell>
          <cell r="S548">
            <v>0.46838835038465865</v>
          </cell>
          <cell r="T548">
            <v>48637080.940000005</v>
          </cell>
          <cell r="U548">
            <v>39249770.735486053</v>
          </cell>
        </row>
        <row r="549">
          <cell r="C549">
            <v>10664</v>
          </cell>
          <cell r="D549" t="str">
            <v>พระปกเกล้า,รพศ.</v>
          </cell>
          <cell r="E549" t="str">
            <v xml:space="preserve">รพศ.=/&lt;800Beds </v>
          </cell>
          <cell r="F549">
            <v>1330835422.9299998</v>
          </cell>
          <cell r="G549">
            <v>665697971.08000004</v>
          </cell>
          <cell r="H549">
            <v>0.50021058923603279</v>
          </cell>
          <cell r="I549">
            <v>1098528197.7600002</v>
          </cell>
          <cell r="J549">
            <v>549495437.09392691</v>
          </cell>
          <cell r="K549">
            <v>825779</v>
          </cell>
          <cell r="L549">
            <v>589517598.5333147</v>
          </cell>
          <cell r="M549">
            <v>713.89269832886851</v>
          </cell>
          <cell r="N549">
            <v>925.92198703460622</v>
          </cell>
          <cell r="O549">
            <v>132340.45380000002</v>
          </cell>
          <cell r="P549">
            <v>1009594524.7066854</v>
          </cell>
          <cell r="Q549">
            <v>7628.7672870794195</v>
          </cell>
          <cell r="R549">
            <v>12076.814903924082</v>
          </cell>
          <cell r="S549">
            <v>0.47760626852601307</v>
          </cell>
          <cell r="T549">
            <v>1098528197.7600002</v>
          </cell>
          <cell r="U549">
            <v>549495437.09392691</v>
          </cell>
        </row>
        <row r="550">
          <cell r="C550">
            <v>10834</v>
          </cell>
          <cell r="D550" t="str">
            <v>ขลุง,รพช.</v>
          </cell>
          <cell r="E550" t="str">
            <v>รพช.30BedsPOP40000-60000</v>
          </cell>
          <cell r="F550">
            <v>55040885.360000007</v>
          </cell>
          <cell r="G550">
            <v>42946891.200000003</v>
          </cell>
          <cell r="H550">
            <v>0.78027253593582091</v>
          </cell>
          <cell r="I550">
            <v>49942996.950000003</v>
          </cell>
          <cell r="J550">
            <v>38969148.882411472</v>
          </cell>
          <cell r="K550">
            <v>146242</v>
          </cell>
          <cell r="L550">
            <v>66224854.750586547</v>
          </cell>
          <cell r="M550">
            <v>452.84429063187417</v>
          </cell>
          <cell r="N550">
            <v>635.54962394588699</v>
          </cell>
          <cell r="O550">
            <v>2432.0415999999996</v>
          </cell>
          <cell r="P550">
            <v>25682571.379413456</v>
          </cell>
          <cell r="Q550">
            <v>10560.087203859284</v>
          </cell>
          <cell r="R550">
            <v>14762.0315380762</v>
          </cell>
          <cell r="S550">
            <v>0.4019098165577985</v>
          </cell>
          <cell r="T550">
            <v>49942996.950000003</v>
          </cell>
          <cell r="U550">
            <v>38969148.882411472</v>
          </cell>
        </row>
        <row r="551">
          <cell r="C551">
            <v>10835</v>
          </cell>
          <cell r="D551" t="str">
            <v>ท่าใหม่,รพช.</v>
          </cell>
          <cell r="E551" t="str">
            <v>รพช.30BedsPOP20000-40000</v>
          </cell>
          <cell r="F551">
            <v>29494634.120000001</v>
          </cell>
          <cell r="G551">
            <v>22137411.640000001</v>
          </cell>
          <cell r="H551">
            <v>0.75055725559887021</v>
          </cell>
          <cell r="I551">
            <v>24680196.100000005</v>
          </cell>
          <cell r="J551">
            <v>18523900.252457943</v>
          </cell>
          <cell r="K551">
            <v>140923</v>
          </cell>
          <cell r="L551">
            <v>45028360.967982024</v>
          </cell>
          <cell r="M551">
            <v>319.52456992813114</v>
          </cell>
          <cell r="N551">
            <v>639.72346893498218</v>
          </cell>
          <cell r="O551">
            <v>1593.5509</v>
          </cell>
          <cell r="P551">
            <v>12059846.982017977</v>
          </cell>
          <cell r="Q551">
            <v>7567.9082368928266</v>
          </cell>
          <cell r="R551">
            <v>14702.838036570827</v>
          </cell>
          <cell r="S551">
            <v>0.98957850100908906</v>
          </cell>
          <cell r="T551">
            <v>24680196.100000005</v>
          </cell>
          <cell r="U551">
            <v>18523900.252457943</v>
          </cell>
        </row>
        <row r="552">
          <cell r="C552">
            <v>10836</v>
          </cell>
          <cell r="D552" t="str">
            <v>เขาสุกิม,รพช.</v>
          </cell>
          <cell r="E552" t="str">
            <v>รพช.30BedsPOP20000-40000</v>
          </cell>
          <cell r="F552">
            <v>38243383.360000007</v>
          </cell>
          <cell r="G552">
            <v>31557212.950000007</v>
          </cell>
          <cell r="H552">
            <v>0.82516791605333528</v>
          </cell>
          <cell r="I552">
            <v>33514007.270000003</v>
          </cell>
          <cell r="J552">
            <v>27654683.53758223</v>
          </cell>
          <cell r="K552">
            <v>77419</v>
          </cell>
          <cell r="L552">
            <v>30005615.996227331</v>
          </cell>
          <cell r="M552">
            <v>387.57431633355287</v>
          </cell>
          <cell r="N552">
            <v>639.72346893498218</v>
          </cell>
          <cell r="O552">
            <v>3144.8062999999993</v>
          </cell>
          <cell r="P552">
            <v>21850986.26377267</v>
          </cell>
          <cell r="Q552">
            <v>6948.2773116336848</v>
          </cell>
          <cell r="R552">
            <v>14702.838036570827</v>
          </cell>
          <cell r="S552">
            <v>0.84671429968780465</v>
          </cell>
          <cell r="T552">
            <v>33514007.270000003</v>
          </cell>
          <cell r="U552">
            <v>27654683.53758223</v>
          </cell>
        </row>
        <row r="553">
          <cell r="C553">
            <v>10837</v>
          </cell>
          <cell r="D553" t="str">
            <v>สองพี่น้อง,รพช.</v>
          </cell>
          <cell r="E553" t="str">
            <v>รพช.30BedsPOP20000-40000</v>
          </cell>
          <cell r="F553">
            <v>31561720.799999997</v>
          </cell>
          <cell r="G553">
            <v>25270693.729999997</v>
          </cell>
          <cell r="H553">
            <v>0.80067540962468686</v>
          </cell>
          <cell r="I553">
            <v>25559474.27</v>
          </cell>
          <cell r="J553">
            <v>20464842.530923896</v>
          </cell>
          <cell r="K553">
            <v>82805</v>
          </cell>
          <cell r="L553">
            <v>40235631.22415556</v>
          </cell>
          <cell r="M553">
            <v>485.90823288636631</v>
          </cell>
          <cell r="N553">
            <v>639.72346893498218</v>
          </cell>
          <cell r="O553">
            <v>918.37609999999984</v>
          </cell>
          <cell r="P553">
            <v>12729848.93584444</v>
          </cell>
          <cell r="Q553">
            <v>13861.258950275864</v>
          </cell>
          <cell r="R553">
            <v>14702.838036570827</v>
          </cell>
          <cell r="S553">
            <v>0.25506342431539608</v>
          </cell>
          <cell r="T553">
            <v>25559474.27</v>
          </cell>
          <cell r="U553">
            <v>20464842.530923896</v>
          </cell>
        </row>
        <row r="554">
          <cell r="C554">
            <v>10838</v>
          </cell>
          <cell r="D554" t="str">
            <v>โป่งน้ำร้อน,รพช.</v>
          </cell>
          <cell r="E554" t="str">
            <v>รพช.60BedsPOP40000-60000</v>
          </cell>
          <cell r="F554">
            <v>54433402.609999999</v>
          </cell>
          <cell r="G554">
            <v>43400535.530000001</v>
          </cell>
          <cell r="H554">
            <v>0.79731439610624044</v>
          </cell>
          <cell r="I554">
            <v>55420757.640000001</v>
          </cell>
          <cell r="J554">
            <v>44187767.909486912</v>
          </cell>
          <cell r="K554">
            <v>134601</v>
          </cell>
          <cell r="L554">
            <v>64796653.424421355</v>
          </cell>
          <cell r="M554">
            <v>481.39800911153225</v>
          </cell>
          <cell r="N554">
            <v>606.27024231824566</v>
          </cell>
          <cell r="O554">
            <v>3747.9016999999999</v>
          </cell>
          <cell r="P554">
            <v>29745846.935578641</v>
          </cell>
          <cell r="Q554">
            <v>7936.66678493159</v>
          </cell>
          <cell r="R554">
            <v>14041.46808412123</v>
          </cell>
          <cell r="S554">
            <v>0.41979133699793214</v>
          </cell>
          <cell r="T554">
            <v>55420757.640000001</v>
          </cell>
          <cell r="U554">
            <v>44187767.909486912</v>
          </cell>
        </row>
        <row r="555">
          <cell r="C555">
            <v>10839</v>
          </cell>
          <cell r="D555" t="str">
            <v>มะขาม,รพช.</v>
          </cell>
          <cell r="E555" t="str">
            <v>รพช.30BedsPOP20000-40000</v>
          </cell>
          <cell r="F555">
            <v>45874133.340000004</v>
          </cell>
          <cell r="G555">
            <v>35148282.839999996</v>
          </cell>
          <cell r="H555">
            <v>0.76618957745742111</v>
          </cell>
          <cell r="I555">
            <v>34581318.959999993</v>
          </cell>
          <cell r="J555">
            <v>26495846.161882699</v>
          </cell>
          <cell r="K555">
            <v>109312</v>
          </cell>
          <cell r="L555">
            <v>41003249.263120539</v>
          </cell>
          <cell r="M555">
            <v>375.10290968165015</v>
          </cell>
          <cell r="N555">
            <v>639.72346893498218</v>
          </cell>
          <cell r="O555">
            <v>2484.1284000000005</v>
          </cell>
          <cell r="P555">
            <v>25986729.796879474</v>
          </cell>
          <cell r="Q555">
            <v>10461.105712925093</v>
          </cell>
          <cell r="R555">
            <v>14702.838036570827</v>
          </cell>
          <cell r="S555">
            <v>0.58909124703742788</v>
          </cell>
          <cell r="T555">
            <v>34581318.959999993</v>
          </cell>
          <cell r="U555">
            <v>26495846.161882699</v>
          </cell>
        </row>
        <row r="556">
          <cell r="C556">
            <v>10840</v>
          </cell>
          <cell r="D556" t="str">
            <v>แหลมสิงห์,รพช.</v>
          </cell>
          <cell r="E556" t="str">
            <v>รพช.30BedsPOP20000-40000</v>
          </cell>
          <cell r="F556">
            <v>57252995.479999997</v>
          </cell>
          <cell r="G556">
            <v>42127864.350000001</v>
          </cell>
          <cell r="H556">
            <v>0.73581939244936789</v>
          </cell>
          <cell r="I556">
            <v>45524633.62999998</v>
          </cell>
          <cell r="J556">
            <v>33497908.259106647</v>
          </cell>
          <cell r="K556">
            <v>120613</v>
          </cell>
          <cell r="L556">
            <v>54178112.161134295</v>
          </cell>
          <cell r="M556">
            <v>449.1896575090106</v>
          </cell>
          <cell r="N556">
            <v>639.72346893498218</v>
          </cell>
          <cell r="O556">
            <v>3175.9900000000007</v>
          </cell>
          <cell r="P556">
            <v>29131265.638865709</v>
          </cell>
          <cell r="Q556">
            <v>9172.3417387541213</v>
          </cell>
          <cell r="R556">
            <v>14702.838036570827</v>
          </cell>
          <cell r="S556">
            <v>0.48668777279505243</v>
          </cell>
          <cell r="T556">
            <v>45524633.62999998</v>
          </cell>
          <cell r="U556">
            <v>33497908.259106647</v>
          </cell>
        </row>
        <row r="557">
          <cell r="C557">
            <v>10841</v>
          </cell>
          <cell r="D557" t="str">
            <v>สอยดาว,รพช.</v>
          </cell>
          <cell r="E557" t="str">
            <v>รพช.60BedsPOP60000-80000</v>
          </cell>
          <cell r="F557">
            <v>77762937.249999985</v>
          </cell>
          <cell r="G557">
            <v>61710947.79999999</v>
          </cell>
          <cell r="H557">
            <v>0.79357789176102655</v>
          </cell>
          <cell r="I557">
            <v>68208095.590000018</v>
          </cell>
          <cell r="J557">
            <v>54128436.699346788</v>
          </cell>
          <cell r="K557">
            <v>166609</v>
          </cell>
          <cell r="L557">
            <v>71345346.384572908</v>
          </cell>
          <cell r="M557">
            <v>428.22024251134638</v>
          </cell>
          <cell r="N557">
            <v>593.80677855876331</v>
          </cell>
          <cell r="O557">
            <v>4128.1517000000003</v>
          </cell>
          <cell r="P557">
            <v>35269915.075427108</v>
          </cell>
          <cell r="Q557">
            <v>8543.7545997709112</v>
          </cell>
          <cell r="R557">
            <v>13228.8478475954</v>
          </cell>
          <cell r="S557">
            <v>0.44017134317675638</v>
          </cell>
          <cell r="T557">
            <v>68208095.590000018</v>
          </cell>
          <cell r="U557">
            <v>54128436.699346788</v>
          </cell>
        </row>
        <row r="558">
          <cell r="C558">
            <v>10842</v>
          </cell>
          <cell r="D558" t="str">
            <v>แก่งหางแมว,รพช.</v>
          </cell>
          <cell r="E558" t="str">
            <v>รพช.30BedsPOP40000-60000</v>
          </cell>
          <cell r="F558">
            <v>45844778.149999999</v>
          </cell>
          <cell r="G558">
            <v>40833975.829999998</v>
          </cell>
          <cell r="H558">
            <v>0.89070069651978456</v>
          </cell>
          <cell r="I558">
            <v>36839792.969999999</v>
          </cell>
          <cell r="J558">
            <v>32813229.258023661</v>
          </cell>
          <cell r="K558">
            <v>117574</v>
          </cell>
          <cell r="L558">
            <v>46166767.1102743</v>
          </cell>
          <cell r="M558">
            <v>392.66136314384386</v>
          </cell>
          <cell r="N558">
            <v>635.54962394588699</v>
          </cell>
          <cell r="O558">
            <v>1896.7400000000002</v>
          </cell>
          <cell r="P558">
            <v>15749855.789725695</v>
          </cell>
          <cell r="Q558">
            <v>8303.6450909063406</v>
          </cell>
          <cell r="R558">
            <v>14762.0315380762</v>
          </cell>
          <cell r="S558">
            <v>0.65906734531130895</v>
          </cell>
          <cell r="T558">
            <v>36839792.969999999</v>
          </cell>
          <cell r="U558">
            <v>32813229.258023661</v>
          </cell>
        </row>
        <row r="559">
          <cell r="C559">
            <v>10843</v>
          </cell>
          <cell r="D559" t="str">
            <v>นายายอาม,รพช.</v>
          </cell>
          <cell r="E559" t="str">
            <v>รพช.30BedsPOP20000-40000</v>
          </cell>
          <cell r="F559">
            <v>49387576.290000007</v>
          </cell>
          <cell r="G559">
            <v>38754541.07</v>
          </cell>
          <cell r="H559">
            <v>0.78470222637442966</v>
          </cell>
          <cell r="I559">
            <v>40093127.009999998</v>
          </cell>
          <cell r="J559">
            <v>31461166.027059779</v>
          </cell>
          <cell r="K559">
            <v>123292</v>
          </cell>
          <cell r="L559">
            <v>48969207.074589528</v>
          </cell>
          <cell r="M559">
            <v>397.18073414811607</v>
          </cell>
          <cell r="N559">
            <v>639.72346893498218</v>
          </cell>
          <cell r="O559">
            <v>2232.6217000000001</v>
          </cell>
          <cell r="P559">
            <v>21914623.855410464</v>
          </cell>
          <cell r="Q559">
            <v>9815.6458191777238</v>
          </cell>
          <cell r="R559">
            <v>14702.838036570827</v>
          </cell>
          <cell r="S559">
            <v>0.57579887709894217</v>
          </cell>
          <cell r="T559">
            <v>40093127.009999998</v>
          </cell>
          <cell r="U559">
            <v>31461166.027059779</v>
          </cell>
        </row>
        <row r="560">
          <cell r="C560">
            <v>10844</v>
          </cell>
          <cell r="D560" t="str">
            <v>เขาคิชฌกูฏ,รพช.</v>
          </cell>
          <cell r="E560" t="str">
            <v>รพช.30BedsPOP20000-40000</v>
          </cell>
          <cell r="F560">
            <v>45910406.009999998</v>
          </cell>
          <cell r="G560">
            <v>37807697.979999997</v>
          </cell>
          <cell r="H560">
            <v>0.82351042532198249</v>
          </cell>
          <cell r="I560">
            <v>32905077.699999999</v>
          </cell>
          <cell r="J560">
            <v>27097674.531979881</v>
          </cell>
          <cell r="K560">
            <v>112486</v>
          </cell>
          <cell r="L560">
            <v>39465479.150843352</v>
          </cell>
          <cell r="M560">
            <v>350.8479201931205</v>
          </cell>
          <cell r="N560">
            <v>639.72346893498218</v>
          </cell>
          <cell r="O560">
            <v>1954.1917000000001</v>
          </cell>
          <cell r="P560">
            <v>24793244.999156639</v>
          </cell>
          <cell r="Q560">
            <v>12687.212313488302</v>
          </cell>
          <cell r="R560">
            <v>14702.838036570827</v>
          </cell>
          <cell r="S560">
            <v>0.56697941822007725</v>
          </cell>
          <cell r="T560">
            <v>32905077.699999999</v>
          </cell>
          <cell r="U560">
            <v>27097674.531979881</v>
          </cell>
        </row>
        <row r="561">
          <cell r="C561">
            <v>10697</v>
          </cell>
          <cell r="D561" t="str">
            <v>พุทธโสธร,รพท.</v>
          </cell>
          <cell r="E561" t="str">
            <v xml:space="preserve">รพท.&gt;500Beds </v>
          </cell>
          <cell r="F561">
            <v>1006477684.2700001</v>
          </cell>
          <cell r="G561">
            <v>504621981.10000014</v>
          </cell>
          <cell r="H561">
            <v>0.50137423709101236</v>
          </cell>
          <cell r="I561">
            <v>997800775.36000013</v>
          </cell>
          <cell r="J561">
            <v>500271602.51494068</v>
          </cell>
          <cell r="K561">
            <v>360359</v>
          </cell>
          <cell r="L561">
            <v>540897611.1353271</v>
          </cell>
          <cell r="M561">
            <v>1500.9965371624605</v>
          </cell>
          <cell r="N561">
            <v>619.30920794519272</v>
          </cell>
          <cell r="O561">
            <v>50338.042599999986</v>
          </cell>
          <cell r="P561">
            <v>815283478.94467318</v>
          </cell>
          <cell r="Q561">
            <v>16196.169672768989</v>
          </cell>
          <cell r="R561">
            <v>10803.309037819314</v>
          </cell>
          <cell r="S561">
            <v>-0.43444788970815779</v>
          </cell>
          <cell r="T561">
            <v>564308334.15568447</v>
          </cell>
          <cell r="U561">
            <v>282929660.52140635</v>
          </cell>
        </row>
        <row r="562">
          <cell r="C562">
            <v>10833</v>
          </cell>
          <cell r="D562" t="str">
            <v>ท่าตะเกียบ,รพช.</v>
          </cell>
          <cell r="E562" t="str">
            <v>รพช.30BedsPOP&lt;20000</v>
          </cell>
          <cell r="F562">
            <v>46922781.369999997</v>
          </cell>
          <cell r="G562">
            <v>41392433.369999997</v>
          </cell>
          <cell r="H562">
            <v>0.88213938222477539</v>
          </cell>
          <cell r="I562">
            <v>46623989.420000009</v>
          </cell>
          <cell r="J562">
            <v>41128857.223813273</v>
          </cell>
          <cell r="K562">
            <v>87605</v>
          </cell>
          <cell r="L562">
            <v>44544013.913026415</v>
          </cell>
          <cell r="M562">
            <v>508.46428757521164</v>
          </cell>
          <cell r="N562">
            <v>742.70450475732036</v>
          </cell>
          <cell r="O562">
            <v>1411.8015</v>
          </cell>
          <cell r="P562">
            <v>22550909.256973583</v>
          </cell>
          <cell r="Q562">
            <v>15973.144423613081</v>
          </cell>
          <cell r="R562">
            <v>17873.280286501853</v>
          </cell>
          <cell r="S562">
            <v>0.34582689406884382</v>
          </cell>
          <cell r="T562">
            <v>46623989.420000009</v>
          </cell>
          <cell r="U562">
            <v>41128857.223813273</v>
          </cell>
        </row>
        <row r="563">
          <cell r="C563">
            <v>10850</v>
          </cell>
          <cell r="D563" t="str">
            <v>บางคล้า,รพช.</v>
          </cell>
          <cell r="E563" t="str">
            <v>รพช.30BedsPOP&lt;20000</v>
          </cell>
          <cell r="F563">
            <v>62525591.199999996</v>
          </cell>
          <cell r="G563">
            <v>39095929.969999999</v>
          </cell>
          <cell r="H563">
            <v>0.62527885334093414</v>
          </cell>
          <cell r="I563">
            <v>58416625.309999995</v>
          </cell>
          <cell r="J563">
            <v>36526680.489883788</v>
          </cell>
          <cell r="K563">
            <v>91240</v>
          </cell>
          <cell r="L563">
            <v>80497920.095448807</v>
          </cell>
          <cell r="M563">
            <v>882.26567399658927</v>
          </cell>
          <cell r="N563">
            <v>742.70450475732036</v>
          </cell>
          <cell r="O563">
            <v>918.09170000000006</v>
          </cell>
          <cell r="P563">
            <v>20157602.22455119</v>
          </cell>
          <cell r="Q563">
            <v>21955.979151702588</v>
          </cell>
          <cell r="R563">
            <v>17873.280286501853</v>
          </cell>
          <cell r="S563">
            <v>-0.16374514426275263</v>
          </cell>
          <cell r="T563">
            <v>48851186.571270876</v>
          </cell>
          <cell r="U563">
            <v>30545613.923628293</v>
          </cell>
        </row>
        <row r="564">
          <cell r="C564">
            <v>10851</v>
          </cell>
          <cell r="D564" t="str">
            <v>บางน้ำเปรี้ยว,รพช.</v>
          </cell>
          <cell r="E564" t="str">
            <v>รพช.60BedsPOP&lt;40000</v>
          </cell>
          <cell r="F564">
            <v>96936078.679999992</v>
          </cell>
          <cell r="G564">
            <v>76530685.039999992</v>
          </cell>
          <cell r="H564">
            <v>0.78949639888610357</v>
          </cell>
          <cell r="I564">
            <v>82498389.229999989</v>
          </cell>
          <cell r="J564">
            <v>65132181.210989103</v>
          </cell>
          <cell r="K564">
            <v>126422</v>
          </cell>
          <cell r="L564">
            <v>82472176.35321033</v>
          </cell>
          <cell r="M564">
            <v>652.35620661918279</v>
          </cell>
          <cell r="N564">
            <v>715.82506800815213</v>
          </cell>
          <cell r="O564">
            <v>2914.1856000000007</v>
          </cell>
          <cell r="P564">
            <v>58349168.77678968</v>
          </cell>
          <cell r="Q564">
            <v>20022.46143031853</v>
          </cell>
          <cell r="R564">
            <v>19250.523323134847</v>
          </cell>
          <cell r="S564">
            <v>4.1004362464651639E-2</v>
          </cell>
          <cell r="T564">
            <v>82498389.229999989</v>
          </cell>
          <cell r="U564">
            <v>65132181.210989103</v>
          </cell>
        </row>
        <row r="565">
          <cell r="C565">
            <v>10852</v>
          </cell>
          <cell r="D565" t="str">
            <v>บางปะกง,รพช.</v>
          </cell>
          <cell r="E565" t="str">
            <v>รพช.120BedsPOP&lt;100000</v>
          </cell>
          <cell r="F565">
            <v>112160294.53999999</v>
          </cell>
          <cell r="G565">
            <v>79751361.279999986</v>
          </cell>
          <cell r="H565">
            <v>0.71104807282365035</v>
          </cell>
          <cell r="I565">
            <v>83143171.590000004</v>
          </cell>
          <cell r="J565">
            <v>59118791.927515581</v>
          </cell>
          <cell r="K565">
            <v>120315</v>
          </cell>
          <cell r="L565">
            <v>91722184.60667026</v>
          </cell>
          <cell r="M565">
            <v>762.35036867115707</v>
          </cell>
          <cell r="N565">
            <v>614.13597666079704</v>
          </cell>
          <cell r="O565">
            <v>3433.1426999999994</v>
          </cell>
          <cell r="P565">
            <v>42689274.333329745</v>
          </cell>
          <cell r="Q565">
            <v>12434.459637617088</v>
          </cell>
          <cell r="R565">
            <v>13494.284311153207</v>
          </cell>
          <cell r="S565">
            <v>-0.10560026165501303</v>
          </cell>
          <cell r="T565">
            <v>74363230.915268362</v>
          </cell>
          <cell r="U565">
            <v>52875832.031241663</v>
          </cell>
        </row>
        <row r="566">
          <cell r="C566">
            <v>10854</v>
          </cell>
          <cell r="D566" t="str">
            <v>พนมสารคาม,รพช.</v>
          </cell>
          <cell r="E566" t="str">
            <v>รพช.90BedsPOP&lt;60000</v>
          </cell>
          <cell r="F566">
            <v>122622709.47999999</v>
          </cell>
          <cell r="G566">
            <v>73546537.409999996</v>
          </cell>
          <cell r="H566">
            <v>0.59977909248527561</v>
          </cell>
          <cell r="I566">
            <v>106800297.88000001</v>
          </cell>
          <cell r="J566">
            <v>64056585.739623509</v>
          </cell>
          <cell r="K566">
            <v>156391</v>
          </cell>
          <cell r="L566">
            <v>94186597.618242979</v>
          </cell>
          <cell r="M566">
            <v>602.25075367663726</v>
          </cell>
          <cell r="N566">
            <v>625.38787063931409</v>
          </cell>
          <cell r="O566">
            <v>5384.85</v>
          </cell>
          <cell r="P566">
            <v>76899286.291757062</v>
          </cell>
          <cell r="Q566">
            <v>14280.673796253759</v>
          </cell>
          <cell r="R566">
            <v>16061.802428930911</v>
          </cell>
          <cell r="S566">
            <v>7.7210036706070101E-2</v>
          </cell>
          <cell r="T566">
            <v>106800297.88000001</v>
          </cell>
          <cell r="U566">
            <v>64056585.739623509</v>
          </cell>
        </row>
        <row r="567">
          <cell r="C567">
            <v>10855</v>
          </cell>
          <cell r="D567" t="str">
            <v>สนามชัยเขต,รพช.</v>
          </cell>
          <cell r="E567" t="str">
            <v>รพช.90BedsPOP&lt;60000</v>
          </cell>
          <cell r="F567">
            <v>111718366.19999999</v>
          </cell>
          <cell r="G567">
            <v>88230093.040000007</v>
          </cell>
          <cell r="H567">
            <v>0.78975459488951971</v>
          </cell>
          <cell r="I567">
            <v>85384900.730000004</v>
          </cell>
          <cell r="J567">
            <v>67433117.685703009</v>
          </cell>
          <cell r="K567">
            <v>119846</v>
          </cell>
          <cell r="L567">
            <v>62958019.428983659</v>
          </cell>
          <cell r="M567">
            <v>525.32432812929642</v>
          </cell>
          <cell r="N567">
            <v>625.38787063931409</v>
          </cell>
          <cell r="O567">
            <v>5022.1537999999991</v>
          </cell>
          <cell r="P567">
            <v>74743851.181016326</v>
          </cell>
          <cell r="Q567">
            <v>14882.827997226277</v>
          </cell>
          <cell r="R567">
            <v>16061.802428930911</v>
          </cell>
          <cell r="S567">
            <v>0.13008687651511824</v>
          </cell>
          <cell r="T567">
            <v>85384900.730000004</v>
          </cell>
          <cell r="U567">
            <v>67433117.685703009</v>
          </cell>
        </row>
        <row r="568">
          <cell r="C568">
            <v>10856</v>
          </cell>
          <cell r="D568" t="str">
            <v>แปลงยาว,รพช.</v>
          </cell>
          <cell r="E568" t="str">
            <v>รพช.30BedsPOP&lt;20000</v>
          </cell>
          <cell r="F568">
            <v>50368519.020000003</v>
          </cell>
          <cell r="G568">
            <v>30260337.650000002</v>
          </cell>
          <cell r="H568">
            <v>0.60077878481962954</v>
          </cell>
          <cell r="I568">
            <v>43593050.150000006</v>
          </cell>
          <cell r="J568">
            <v>26189779.695698172</v>
          </cell>
          <cell r="K568">
            <v>103522</v>
          </cell>
          <cell r="L568">
            <v>45124907.898710005</v>
          </cell>
          <cell r="M568">
            <v>435.89679390573991</v>
          </cell>
          <cell r="N568">
            <v>742.70450475732036</v>
          </cell>
          <cell r="O568">
            <v>2128.5431000000003</v>
          </cell>
          <cell r="P568">
            <v>19877863.121289991</v>
          </cell>
          <cell r="Q568">
            <v>9338.7176991107153</v>
          </cell>
          <cell r="R568">
            <v>17873.280286501853</v>
          </cell>
          <cell r="S568">
            <v>0.76808313501473979</v>
          </cell>
          <cell r="T568">
            <v>43593050.150000006</v>
          </cell>
          <cell r="U568">
            <v>26189779.695698172</v>
          </cell>
        </row>
        <row r="569">
          <cell r="C569">
            <v>13747</v>
          </cell>
          <cell r="D569" t="str">
            <v>ราชสาส์น,รพช.</v>
          </cell>
          <cell r="E569" t="str">
            <v>รพช.30BedsPOP&lt;20000</v>
          </cell>
          <cell r="F569">
            <v>18392699.59</v>
          </cell>
          <cell r="G569">
            <v>14756923.59</v>
          </cell>
          <cell r="H569">
            <v>0.8023250484677763</v>
          </cell>
          <cell r="I569">
            <v>18884082.52</v>
          </cell>
          <cell r="J569">
            <v>15151172.423128488</v>
          </cell>
          <cell r="K569">
            <v>40289</v>
          </cell>
          <cell r="L569">
            <v>27749481.879714362</v>
          </cell>
          <cell r="M569">
            <v>688.76075056999082</v>
          </cell>
          <cell r="N569">
            <v>742.70450475732036</v>
          </cell>
          <cell r="O569">
            <v>273.72030000000001</v>
          </cell>
          <cell r="P569">
            <v>5289406.6302856384</v>
          </cell>
          <cell r="Q569">
            <v>19324.129888377436</v>
          </cell>
          <cell r="R569">
            <v>17873.280286501853</v>
          </cell>
          <cell r="S569">
            <v>5.3761279639762717E-2</v>
          </cell>
          <cell r="T569">
            <v>18884082.52</v>
          </cell>
          <cell r="U569">
            <v>15151172.423128488</v>
          </cell>
        </row>
        <row r="570">
          <cell r="C570">
            <v>10662</v>
          </cell>
          <cell r="D570" t="str">
            <v>ชลบุรี,รพศ.</v>
          </cell>
          <cell r="E570" t="str">
            <v xml:space="preserve">รพศ.&gt;800Beds </v>
          </cell>
          <cell r="F570">
            <v>2081451082.0700002</v>
          </cell>
          <cell r="G570">
            <v>1069859926.7500002</v>
          </cell>
          <cell r="H570">
            <v>0.51399715129794266</v>
          </cell>
          <cell r="I570">
            <v>1715110204.0800002</v>
          </cell>
          <cell r="J570">
            <v>881561759.0591532</v>
          </cell>
          <cell r="K570">
            <v>962687</v>
          </cell>
          <cell r="L570">
            <v>895232579.75017786</v>
          </cell>
          <cell r="M570">
            <v>929.93109884124112</v>
          </cell>
          <cell r="N570">
            <v>1143.8950432568379</v>
          </cell>
          <cell r="O570">
            <v>87634.972000000009</v>
          </cell>
          <cell r="P570">
            <v>1419516799.6298218</v>
          </cell>
          <cell r="Q570">
            <v>16198.063024768486</v>
          </cell>
          <cell r="R570">
            <v>12132.775639513169</v>
          </cell>
          <cell r="S570">
            <v>-6.4923243855210561E-2</v>
          </cell>
          <cell r="T570">
            <v>1603759686.0619545</v>
          </cell>
          <cell r="U570">
            <v>824327910.00232744</v>
          </cell>
        </row>
        <row r="571">
          <cell r="C571">
            <v>10817</v>
          </cell>
          <cell r="D571" t="str">
            <v>บ้านบึง,รพช.</v>
          </cell>
          <cell r="E571" t="str">
            <v>รพช.90BedsPOP&gt;120000</v>
          </cell>
          <cell r="F571">
            <v>161369474.42999998</v>
          </cell>
          <cell r="G571">
            <v>102289518.59</v>
          </cell>
          <cell r="H571">
            <v>0.63388394212296884</v>
          </cell>
          <cell r="I571">
            <v>134755503.67999995</v>
          </cell>
          <cell r="J571">
            <v>85419349.895444602</v>
          </cell>
          <cell r="K571">
            <v>239487</v>
          </cell>
          <cell r="L571">
            <v>110955069.67061104</v>
          </cell>
          <cell r="M571">
            <v>463.30310067189885</v>
          </cell>
          <cell r="N571">
            <v>821.49036066513429</v>
          </cell>
          <cell r="O571">
            <v>6905.3532999999998</v>
          </cell>
          <cell r="P571">
            <v>77536030.089388922</v>
          </cell>
          <cell r="Q571">
            <v>11228.394366062186</v>
          </cell>
          <cell r="R571">
            <v>13756.822633359005</v>
          </cell>
          <cell r="S571">
            <v>0.54772285240440988</v>
          </cell>
          <cell r="T571">
            <v>134755503.67999995</v>
          </cell>
          <cell r="U571">
            <v>85419349.895444602</v>
          </cell>
        </row>
        <row r="572">
          <cell r="C572">
            <v>10818</v>
          </cell>
          <cell r="D572" t="str">
            <v>หนองใหญ่,รพช.</v>
          </cell>
          <cell r="E572" t="str">
            <v>รพช.30BedsPOP20000-40000</v>
          </cell>
          <cell r="F572">
            <v>36462403.960000001</v>
          </cell>
          <cell r="G572">
            <v>22494505.18</v>
          </cell>
          <cell r="H572">
            <v>0.61692326168831135</v>
          </cell>
          <cell r="I572">
            <v>31497593.230000008</v>
          </cell>
          <cell r="J572">
            <v>19431597.950783279</v>
          </cell>
          <cell r="K572">
            <v>66202</v>
          </cell>
          <cell r="L572">
            <v>39808995.041678324</v>
          </cell>
          <cell r="M572">
            <v>601.32616902326708</v>
          </cell>
          <cell r="N572">
            <v>639.72346893498218</v>
          </cell>
          <cell r="O572">
            <v>839.11500000000012</v>
          </cell>
          <cell r="P572">
            <v>14791325.598321678</v>
          </cell>
          <cell r="Q572">
            <v>17627.292562189541</v>
          </cell>
          <cell r="R572">
            <v>14702.838036570827</v>
          </cell>
          <cell r="S572">
            <v>1.6121588382456149E-3</v>
          </cell>
          <cell r="T572">
            <v>31497593.230000008</v>
          </cell>
          <cell r="U572">
            <v>19431597.950783279</v>
          </cell>
        </row>
        <row r="573">
          <cell r="C573">
            <v>10819</v>
          </cell>
          <cell r="D573" t="str">
            <v>บางละมุง,รพช.</v>
          </cell>
          <cell r="E573" t="str">
            <v>รพช.120BedsPOP&gt;140000</v>
          </cell>
          <cell r="F573">
            <v>511978399.80000001</v>
          </cell>
          <cell r="G573">
            <v>370609920.78999996</v>
          </cell>
          <cell r="H573">
            <v>0.72387804043056414</v>
          </cell>
          <cell r="I573">
            <v>347505717.84000003</v>
          </cell>
          <cell r="J573">
            <v>251551758.06843576</v>
          </cell>
          <cell r="K573">
            <v>514497</v>
          </cell>
          <cell r="L573">
            <v>206124167.57080251</v>
          </cell>
          <cell r="M573">
            <v>400.63239935471444</v>
          </cell>
          <cell r="N573">
            <v>652.39612108859569</v>
          </cell>
          <cell r="O573">
            <v>17273.037</v>
          </cell>
          <cell r="P573">
            <v>251078713.6691975</v>
          </cell>
          <cell r="Q573">
            <v>14535.875403335123</v>
          </cell>
          <cell r="R573">
            <v>15393.571374161336</v>
          </cell>
          <cell r="S573">
            <v>0.3157169381528388</v>
          </cell>
          <cell r="T573">
            <v>347505717.84000003</v>
          </cell>
          <cell r="U573">
            <v>251551758.06843576</v>
          </cell>
        </row>
        <row r="574">
          <cell r="C574">
            <v>10820</v>
          </cell>
          <cell r="D574" t="str">
            <v>วัดญาณสังวราราม,รพช.</v>
          </cell>
          <cell r="E574" t="str">
            <v>รพช.30BedsPOP20000-40000</v>
          </cell>
          <cell r="F574">
            <v>26272763.049999993</v>
          </cell>
          <cell r="G574">
            <v>17603584.350000001</v>
          </cell>
          <cell r="H574">
            <v>0.67003170989280503</v>
          </cell>
          <cell r="I574">
            <v>33842241.99000001</v>
          </cell>
          <cell r="J574">
            <v>22675375.267165791</v>
          </cell>
          <cell r="K574">
            <v>72340</v>
          </cell>
          <cell r="L574">
            <v>62079001.034701958</v>
          </cell>
          <cell r="M574">
            <v>858.15594463231901</v>
          </cell>
          <cell r="N574">
            <v>639.72346893498218</v>
          </cell>
          <cell r="O574">
            <v>564.86720000000003</v>
          </cell>
          <cell r="P574">
            <v>10820664.195298031</v>
          </cell>
          <cell r="Q574">
            <v>19156.1205807277</v>
          </cell>
          <cell r="R574">
            <v>14702.838036570827</v>
          </cell>
          <cell r="S574">
            <v>-0.25126203907359307</v>
          </cell>
          <cell r="T574">
            <v>25338971.260770634</v>
          </cell>
          <cell r="U574">
            <v>16977914.240778793</v>
          </cell>
        </row>
        <row r="575">
          <cell r="C575">
            <v>10821</v>
          </cell>
          <cell r="D575" t="str">
            <v>พานทอง,รพช.</v>
          </cell>
          <cell r="E575" t="str">
            <v>รพช.60BedsPOP&gt;100000</v>
          </cell>
          <cell r="F575">
            <v>129926309.11999996</v>
          </cell>
          <cell r="G575">
            <v>73378254.029999986</v>
          </cell>
          <cell r="H575">
            <v>0.56476824845557505</v>
          </cell>
          <cell r="I575">
            <v>124580590.51999998</v>
          </cell>
          <cell r="J575">
            <v>70359161.899541602</v>
          </cell>
          <cell r="K575">
            <v>214949</v>
          </cell>
          <cell r="L575">
            <v>130441014.67964813</v>
          </cell>
          <cell r="M575">
            <v>606.84634345657867</v>
          </cell>
          <cell r="N575">
            <v>663.06578242158423</v>
          </cell>
          <cell r="O575">
            <v>3524.7997999999998</v>
          </cell>
          <cell r="P575">
            <v>40085662.66035188</v>
          </cell>
          <cell r="Q575">
            <v>11372.465085918322</v>
          </cell>
          <cell r="R575">
            <v>13791.944087482048</v>
          </cell>
          <cell r="S575">
            <v>0.12087546422902126</v>
          </cell>
          <cell r="T575">
            <v>124580590.51999998</v>
          </cell>
          <cell r="U575">
            <v>70359161.899541602</v>
          </cell>
        </row>
        <row r="576">
          <cell r="C576">
            <v>10822</v>
          </cell>
          <cell r="D576" t="str">
            <v>พนัสนิคม,รพช.</v>
          </cell>
          <cell r="E576" t="str">
            <v>รพช.120BedsPOP&gt;140000</v>
          </cell>
          <cell r="F576">
            <v>274365010.63</v>
          </cell>
          <cell r="G576">
            <v>166169836.32999998</v>
          </cell>
          <cell r="H576">
            <v>0.60565243340774011</v>
          </cell>
          <cell r="I576">
            <v>238282096.49000001</v>
          </cell>
          <cell r="J576">
            <v>144316131.57666644</v>
          </cell>
          <cell r="K576">
            <v>295711</v>
          </cell>
          <cell r="L576">
            <v>200992691.79989415</v>
          </cell>
          <cell r="M576">
            <v>679.69298335163103</v>
          </cell>
          <cell r="N576">
            <v>652.39612108859569</v>
          </cell>
          <cell r="O576">
            <v>9614.0872000000018</v>
          </cell>
          <cell r="P576">
            <v>145256328.7501058</v>
          </cell>
          <cell r="Q576">
            <v>15108.69682460398</v>
          </cell>
          <cell r="R576">
            <v>15393.571374161336</v>
          </cell>
          <cell r="S576">
            <v>-1.5402711226988519E-2</v>
          </cell>
          <cell r="T576">
            <v>234611906.16720313</v>
          </cell>
          <cell r="U576">
            <v>142093271.87659496</v>
          </cell>
        </row>
        <row r="577">
          <cell r="C577">
            <v>10823</v>
          </cell>
          <cell r="D577" t="str">
            <v>อ่าวอุดม,รพช.</v>
          </cell>
          <cell r="E577" t="str">
            <v>รพช.120BedsPOP&gt;140000</v>
          </cell>
          <cell r="F577">
            <v>242579843.62000003</v>
          </cell>
          <cell r="G577">
            <v>173952850.56000003</v>
          </cell>
          <cell r="H577">
            <v>0.71709523744477388</v>
          </cell>
          <cell r="I577">
            <v>203839061.18999997</v>
          </cell>
          <cell r="J577">
            <v>146172019.98456281</v>
          </cell>
          <cell r="K577">
            <v>242237</v>
          </cell>
          <cell r="L577">
            <v>159885599.86382878</v>
          </cell>
          <cell r="M577">
            <v>660.03789620837767</v>
          </cell>
          <cell r="N577">
            <v>652.39612108859569</v>
          </cell>
          <cell r="O577">
            <v>8125.6787000000013</v>
          </cell>
          <cell r="P577">
            <v>124242657.53617126</v>
          </cell>
          <cell r="Q577">
            <v>15290.126784876597</v>
          </cell>
          <cell r="R577">
            <v>15393.571374161336</v>
          </cell>
          <cell r="S577">
            <v>-3.5567148201196704E-3</v>
          </cell>
          <cell r="T577">
            <v>203114063.78014621</v>
          </cell>
          <cell r="U577">
            <v>145652127.79479688</v>
          </cell>
        </row>
        <row r="578">
          <cell r="C578">
            <v>10824</v>
          </cell>
          <cell r="D578" t="str">
            <v>เกาะสีชัง,รพช.</v>
          </cell>
          <cell r="E578" t="str">
            <v>รพช.30BedsPOP&lt;20000</v>
          </cell>
          <cell r="F578">
            <v>17770176.990000002</v>
          </cell>
          <cell r="G578">
            <v>16174157.780000001</v>
          </cell>
          <cell r="H578">
            <v>0.91018551976729634</v>
          </cell>
          <cell r="I578">
            <v>20459183.730000004</v>
          </cell>
          <cell r="J578">
            <v>18621652.777304668</v>
          </cell>
          <cell r="K578">
            <v>34902</v>
          </cell>
          <cell r="L578">
            <v>24736483.070354149</v>
          </cell>
          <cell r="M578">
            <v>708.74113432909712</v>
          </cell>
          <cell r="N578">
            <v>742.70450475732036</v>
          </cell>
          <cell r="O578">
            <v>179.4941</v>
          </cell>
          <cell r="P578">
            <v>3902930.7396458541</v>
          </cell>
          <cell r="Q578">
            <v>21744.06144628628</v>
          </cell>
          <cell r="R578">
            <v>17873.280286501853</v>
          </cell>
          <cell r="S578">
            <v>1.7130489379712111E-2</v>
          </cell>
          <cell r="T578">
            <v>20459183.730000004</v>
          </cell>
          <cell r="U578">
            <v>18621652.777304668</v>
          </cell>
        </row>
        <row r="579">
          <cell r="C579">
            <v>10825</v>
          </cell>
          <cell r="D579" t="str">
            <v>สัตหีบ,รพช.</v>
          </cell>
          <cell r="E579" t="str">
            <v>รพช.60BedsPOP&gt;100000</v>
          </cell>
          <cell r="F579">
            <v>97981385.689999968</v>
          </cell>
          <cell r="G579">
            <v>88516524.449999988</v>
          </cell>
          <cell r="H579">
            <v>0.90340143514661508</v>
          </cell>
          <cell r="I579">
            <v>69545215.680000007</v>
          </cell>
          <cell r="J579">
            <v>62827247.652892888</v>
          </cell>
          <cell r="K579">
            <v>68359</v>
          </cell>
          <cell r="L579">
            <v>88900862.706192449</v>
          </cell>
          <cell r="M579">
            <v>1300.4997543292391</v>
          </cell>
          <cell r="N579">
            <v>663.06578242158423</v>
          </cell>
          <cell r="O579">
            <v>1908.2723000000001</v>
          </cell>
          <cell r="P579">
            <v>51753023.683807522</v>
          </cell>
          <cell r="Q579">
            <v>27120.355770928247</v>
          </cell>
          <cell r="R579">
            <v>13791.944087482048</v>
          </cell>
          <cell r="S579">
            <v>-0.49062695297880099</v>
          </cell>
          <cell r="T579">
            <v>35424458.416668072</v>
          </cell>
          <cell r="U579">
            <v>32002506.572909523</v>
          </cell>
        </row>
        <row r="580">
          <cell r="C580">
            <v>10826</v>
          </cell>
          <cell r="D580" t="str">
            <v>บ่อทอง,รพช.</v>
          </cell>
          <cell r="E580" t="str">
            <v>รพช.60BedsPOP80000-100000</v>
          </cell>
          <cell r="F580">
            <v>53500119.82</v>
          </cell>
          <cell r="G580">
            <v>37280341.980000004</v>
          </cell>
          <cell r="H580">
            <v>0.69682726142350537</v>
          </cell>
          <cell r="I580">
            <v>60298644.579999998</v>
          </cell>
          <cell r="J580">
            <v>42017739.370230697</v>
          </cell>
          <cell r="K580">
            <v>102311</v>
          </cell>
          <cell r="L580">
            <v>57318094.122178055</v>
          </cell>
          <cell r="M580">
            <v>560.23393498429357</v>
          </cell>
          <cell r="N580">
            <v>690.56996926959641</v>
          </cell>
          <cell r="O580">
            <v>2379.7822000000001</v>
          </cell>
          <cell r="P580">
            <v>34001119.787821949</v>
          </cell>
          <cell r="Q580">
            <v>14287.492270436323</v>
          </cell>
          <cell r="R580">
            <v>13783.373240377297</v>
          </cell>
          <cell r="S580">
            <v>0.13288678241698085</v>
          </cell>
          <cell r="T580">
            <v>60298644.579999998</v>
          </cell>
          <cell r="U580">
            <v>42017739.370230697</v>
          </cell>
        </row>
        <row r="581">
          <cell r="C581">
            <v>28006</v>
          </cell>
          <cell r="D581" t="str">
            <v>เกาะจันทร์</v>
          </cell>
          <cell r="E581" t="str">
            <v>รพช.30BedsPOP&lt;20000</v>
          </cell>
          <cell r="F581">
            <v>53622311.779999994</v>
          </cell>
          <cell r="G581">
            <v>48004617</v>
          </cell>
          <cell r="H581">
            <v>0.89523587116034642</v>
          </cell>
          <cell r="I581">
            <v>25709342.359999988</v>
          </cell>
          <cell r="J581">
            <v>23015925.504614186</v>
          </cell>
          <cell r="K581">
            <v>56312</v>
          </cell>
          <cell r="L581">
            <v>25879270.045815557</v>
          </cell>
          <cell r="M581">
            <v>459.56936435956027</v>
          </cell>
          <cell r="N581">
            <v>742.70450475732036</v>
          </cell>
          <cell r="O581">
            <v>92.128900000000002</v>
          </cell>
          <cell r="P581">
            <v>3532993.20418444</v>
          </cell>
          <cell r="Q581">
            <v>38348.370643570473</v>
          </cell>
          <cell r="R581">
            <v>17873.280286501853</v>
          </cell>
          <cell r="S581">
            <v>0.47794888664616209</v>
          </cell>
          <cell r="T581">
            <v>25709342.359999988</v>
          </cell>
          <cell r="U581">
            <v>23015925.504614186</v>
          </cell>
        </row>
        <row r="582">
          <cell r="C582">
            <v>10696</v>
          </cell>
          <cell r="D582" t="str">
            <v>ตราด,รพท.</v>
          </cell>
          <cell r="E582" t="str">
            <v xml:space="preserve">รพท.300to400Beds </v>
          </cell>
          <cell r="F582">
            <v>455031289.79000008</v>
          </cell>
          <cell r="G582">
            <v>255406895.14999998</v>
          </cell>
          <cell r="H582">
            <v>0.56129523591195662</v>
          </cell>
          <cell r="I582">
            <v>378566036.19999987</v>
          </cell>
          <cell r="J582">
            <v>212487312.59713325</v>
          </cell>
          <cell r="K582">
            <v>203943</v>
          </cell>
          <cell r="L582">
            <v>254307538.22947508</v>
          </cell>
          <cell r="M582">
            <v>1246.9539931719896</v>
          </cell>
          <cell r="N582">
            <v>827.17118061382268</v>
          </cell>
          <cell r="O582">
            <v>24695.632399999995</v>
          </cell>
          <cell r="P582">
            <v>343814257.68052495</v>
          </cell>
          <cell r="Q582">
            <v>13922.067356352656</v>
          </cell>
          <cell r="R582">
            <v>14048.073310308935</v>
          </cell>
          <cell r="S582">
            <v>-0.13793172224549494</v>
          </cell>
          <cell r="T582">
            <v>326349770.84328347</v>
          </cell>
          <cell r="U582">
            <v>183178571.61529377</v>
          </cell>
        </row>
        <row r="583">
          <cell r="C583">
            <v>10845</v>
          </cell>
          <cell r="D583" t="str">
            <v>คลองใหญ่,รพช.</v>
          </cell>
          <cell r="E583" t="str">
            <v>รพช.30BedsPOP20000-40000</v>
          </cell>
          <cell r="F583">
            <v>38416426.940000005</v>
          </cell>
          <cell r="G583">
            <v>19958862.810000002</v>
          </cell>
          <cell r="H583">
            <v>0.51953980106407049</v>
          </cell>
          <cell r="I583">
            <v>43386666.059999995</v>
          </cell>
          <cell r="J583">
            <v>22541099.853645656</v>
          </cell>
          <cell r="K583">
            <v>95337</v>
          </cell>
          <cell r="L583">
            <v>66406333.922788113</v>
          </cell>
          <cell r="M583">
            <v>696.54314613201711</v>
          </cell>
          <cell r="N583">
            <v>639.72346893498218</v>
          </cell>
          <cell r="O583">
            <v>1015.9126</v>
          </cell>
          <cell r="P583">
            <v>12678257.927211877</v>
          </cell>
          <cell r="Q583">
            <v>12479.673868807096</v>
          </cell>
          <cell r="R583">
            <v>14702.838036570827</v>
          </cell>
          <cell r="S583">
            <v>-3.9937957586285974E-2</v>
          </cell>
          <cell r="T583">
            <v>41653891.23108536</v>
          </cell>
          <cell r="U583">
            <v>21640854.363742519</v>
          </cell>
        </row>
        <row r="584">
          <cell r="C584">
            <v>10846</v>
          </cell>
          <cell r="D584" t="str">
            <v>เขาสมิง,รพช.</v>
          </cell>
          <cell r="E584" t="str">
            <v>รพช.30BedsPOP40000-60000</v>
          </cell>
          <cell r="F584">
            <v>49888117.019999988</v>
          </cell>
          <cell r="G584">
            <v>38959134.380000003</v>
          </cell>
          <cell r="H584">
            <v>0.7809301434323811</v>
          </cell>
          <cell r="I584">
            <v>42219707.789999992</v>
          </cell>
          <cell r="J584">
            <v>32970642.46011791</v>
          </cell>
          <cell r="K584">
            <v>72722</v>
          </cell>
          <cell r="L584">
            <v>61100498.195951805</v>
          </cell>
          <cell r="M584">
            <v>840.19276416973958</v>
          </cell>
          <cell r="N584">
            <v>635.54962394588699</v>
          </cell>
          <cell r="O584">
            <v>857.36760000000004</v>
          </cell>
          <cell r="P584">
            <v>14420106.864048209</v>
          </cell>
          <cell r="Q584">
            <v>16819.048053656574</v>
          </cell>
          <cell r="R584">
            <v>14762.0315380762</v>
          </cell>
          <cell r="S584">
            <v>-0.22041239928172943</v>
          </cell>
          <cell r="T584">
            <v>32913960.699032571</v>
          </cell>
          <cell r="U584">
            <v>25703504.049623258</v>
          </cell>
        </row>
        <row r="585">
          <cell r="C585">
            <v>10847</v>
          </cell>
          <cell r="D585" t="str">
            <v>บ่อไร่,รพช.</v>
          </cell>
          <cell r="E585" t="str">
            <v>รพช.30BedsPOP20000-40000</v>
          </cell>
          <cell r="F585">
            <v>40264146.350000001</v>
          </cell>
          <cell r="G585">
            <v>30258198.030000001</v>
          </cell>
          <cell r="H585">
            <v>0.75149235170609796</v>
          </cell>
          <cell r="I585">
            <v>38523235.530000009</v>
          </cell>
          <cell r="J585">
            <v>28949916.863767616</v>
          </cell>
          <cell r="K585">
            <v>71663</v>
          </cell>
          <cell r="L585">
            <v>53909650.59862636</v>
          </cell>
          <cell r="M585">
            <v>752.26617080817664</v>
          </cell>
          <cell r="N585">
            <v>639.72346893498218</v>
          </cell>
          <cell r="O585">
            <v>1012.4134000000001</v>
          </cell>
          <cell r="P585">
            <v>14147686.401373642</v>
          </cell>
          <cell r="Q585">
            <v>13974.21883330825</v>
          </cell>
          <cell r="R585">
            <v>14702.838036570827</v>
          </cell>
          <cell r="S585">
            <v>-0.10766633139728017</v>
          </cell>
          <cell r="T585">
            <v>34375580.086931549</v>
          </cell>
          <cell r="U585">
            <v>25832985.5207895</v>
          </cell>
        </row>
        <row r="586">
          <cell r="C586">
            <v>10848</v>
          </cell>
          <cell r="D586" t="str">
            <v>แหลมงอบ,รพช.</v>
          </cell>
          <cell r="E586" t="str">
            <v>รพช.30BedsPOP&lt;20000</v>
          </cell>
          <cell r="F586">
            <v>42655169.999999993</v>
          </cell>
          <cell r="G586">
            <v>23285865.419999998</v>
          </cell>
          <cell r="H586">
            <v>0.54590956782026667</v>
          </cell>
          <cell r="I586">
            <v>32589394.390000001</v>
          </cell>
          <cell r="J586">
            <v>17790862.206969123</v>
          </cell>
          <cell r="K586">
            <v>73696</v>
          </cell>
          <cell r="L586">
            <v>51336037.967256926</v>
          </cell>
          <cell r="M586">
            <v>696.59191770593964</v>
          </cell>
          <cell r="N586">
            <v>742.70450475732036</v>
          </cell>
          <cell r="O586">
            <v>887.05220000000008</v>
          </cell>
          <cell r="P586">
            <v>13483977.202743072</v>
          </cell>
          <cell r="Q586">
            <v>15200.883558761334</v>
          </cell>
          <cell r="R586">
            <v>17873.280286501853</v>
          </cell>
          <cell r="S586">
            <v>8.8998260750539501E-2</v>
          </cell>
          <cell r="T586">
            <v>32589394.390000001</v>
          </cell>
          <cell r="U586">
            <v>17790862.206969123</v>
          </cell>
        </row>
        <row r="587">
          <cell r="C587">
            <v>10849</v>
          </cell>
          <cell r="D587" t="str">
            <v>เกาะกูด,รพช.</v>
          </cell>
          <cell r="E587" t="str">
            <v>รพช.10BedsPOP&lt;15000</v>
          </cell>
          <cell r="F587">
            <v>14748350.379999999</v>
          </cell>
          <cell r="G587">
            <v>11635671.529999999</v>
          </cell>
          <cell r="H587">
            <v>0.78894732157834724</v>
          </cell>
          <cell r="I587">
            <v>16701820.890000001</v>
          </cell>
          <cell r="J587">
            <v>13176856.856646787</v>
          </cell>
          <cell r="K587">
            <v>12959</v>
          </cell>
          <cell r="L587">
            <v>23298745.14249251</v>
          </cell>
          <cell r="M587">
            <v>1797.8814061650212</v>
          </cell>
          <cell r="N587">
            <v>826.45356328610058</v>
          </cell>
          <cell r="O587">
            <v>108.73390000000001</v>
          </cell>
          <cell r="P587">
            <v>2118683.0275074886</v>
          </cell>
          <cell r="Q587">
            <v>19485.027461605703</v>
          </cell>
          <cell r="R587">
            <v>19643.580865919103</v>
          </cell>
          <cell r="S587">
            <v>-0.49460131063522389</v>
          </cell>
          <cell r="T587">
            <v>8441078.3878112398</v>
          </cell>
          <cell r="U587">
            <v>6659566.1852965513</v>
          </cell>
        </row>
        <row r="588">
          <cell r="C588">
            <v>13816</v>
          </cell>
          <cell r="D588" t="str">
            <v>เกาะช้าง,รพช.</v>
          </cell>
          <cell r="E588" t="str">
            <v>รพช.30BedsPOP&lt;20000</v>
          </cell>
          <cell r="F588">
            <v>20616520.620000005</v>
          </cell>
          <cell r="G588">
            <v>12480358.520000003</v>
          </cell>
          <cell r="H588">
            <v>0.60535716719788579</v>
          </cell>
          <cell r="I588">
            <v>28484830.77</v>
          </cell>
          <cell r="J588">
            <v>17243496.46303837</v>
          </cell>
          <cell r="K588">
            <v>28300</v>
          </cell>
          <cell r="L588">
            <v>29782567.854282621</v>
          </cell>
          <cell r="M588">
            <v>1052.3875566884319</v>
          </cell>
          <cell r="N588">
            <v>742.70450475732036</v>
          </cell>
          <cell r="O588">
            <v>504.5</v>
          </cell>
          <cell r="P588">
            <v>9819994.4157173838</v>
          </cell>
          <cell r="Q588">
            <v>19464.805581203931</v>
          </cell>
          <cell r="R588">
            <v>17873.280286501853</v>
          </cell>
          <cell r="S588">
            <v>-0.24157413895602592</v>
          </cell>
          <cell r="T588">
            <v>21603632.303429134</v>
          </cell>
          <cell r="U588">
            <v>13077913.652388597</v>
          </cell>
        </row>
        <row r="589">
          <cell r="C589">
            <v>10665</v>
          </cell>
          <cell r="D589" t="str">
            <v>เจ้าพระยาอภัยภูเบศร,รพศ.</v>
          </cell>
          <cell r="E589" t="str">
            <v xml:space="preserve">รพศ.=/&lt;800Beds </v>
          </cell>
          <cell r="F589">
            <v>681833702.41999996</v>
          </cell>
          <cell r="G589">
            <v>349638162.35000002</v>
          </cell>
          <cell r="H589">
            <v>0.51279096517090006</v>
          </cell>
          <cell r="I589">
            <v>534636305.83999979</v>
          </cell>
          <cell r="J589">
            <v>274156667.28709799</v>
          </cell>
          <cell r="K589">
            <v>366118</v>
          </cell>
          <cell r="L589">
            <v>276832454.38864803</v>
          </cell>
          <cell r="M589">
            <v>756.12904688829292</v>
          </cell>
          <cell r="N589">
            <v>925.92198703460622</v>
          </cell>
          <cell r="O589">
            <v>36412.7857</v>
          </cell>
          <cell r="P589">
            <v>542419286.65135193</v>
          </cell>
          <cell r="Q589">
            <v>14896.396313104711</v>
          </cell>
          <cell r="R589">
            <v>12076.814903924082</v>
          </cell>
          <cell r="S589">
            <v>-4.9440922645207608E-2</v>
          </cell>
          <cell r="T589">
            <v>508203393.59964478</v>
          </cell>
          <cell r="U589">
            <v>260602108.70708865</v>
          </cell>
        </row>
        <row r="590">
          <cell r="C590">
            <v>10857</v>
          </cell>
          <cell r="D590" t="str">
            <v>กบินทร์บุรี,รพช.</v>
          </cell>
          <cell r="E590" t="str">
            <v xml:space="preserve">รพช.=/&gt;180Beds </v>
          </cell>
          <cell r="F590">
            <v>309998188.63999999</v>
          </cell>
          <cell r="G590">
            <v>175058194.04000002</v>
          </cell>
          <cell r="H590">
            <v>0.56470715138047023</v>
          </cell>
          <cell r="I590">
            <v>226720040.56</v>
          </cell>
          <cell r="J590">
            <v>128030428.26550227</v>
          </cell>
          <cell r="K590">
            <v>258377</v>
          </cell>
          <cell r="L590">
            <v>148250196.2429029</v>
          </cell>
          <cell r="M590">
            <v>573.77474095179878</v>
          </cell>
          <cell r="N590">
            <v>690.23058795606175</v>
          </cell>
          <cell r="O590">
            <v>12401.316000000001</v>
          </cell>
          <cell r="P590">
            <v>174804515.82709709</v>
          </cell>
          <cell r="Q590">
            <v>14095.642416264296</v>
          </cell>
          <cell r="R590">
            <v>12411.882849328498</v>
          </cell>
          <cell r="S590">
            <v>2.8505010389172608E-2</v>
          </cell>
          <cell r="T590">
            <v>226720040.56</v>
          </cell>
          <cell r="U590">
            <v>128030428.26550227</v>
          </cell>
        </row>
        <row r="591">
          <cell r="C591">
            <v>10858</v>
          </cell>
          <cell r="D591" t="str">
            <v>นาดี,รพช.</v>
          </cell>
          <cell r="E591" t="str">
            <v>รพช.60BedsPOP40000-60000</v>
          </cell>
          <cell r="F591">
            <v>49553209.240000002</v>
          </cell>
          <cell r="G591">
            <v>37627687.189999998</v>
          </cell>
          <cell r="H591">
            <v>0.75933905729008633</v>
          </cell>
          <cell r="I591">
            <v>41205183.289999999</v>
          </cell>
          <cell r="J591">
            <v>31288705.034893818</v>
          </cell>
          <cell r="K591">
            <v>94521</v>
          </cell>
          <cell r="L591">
            <v>44392843.043517277</v>
          </cell>
          <cell r="M591">
            <v>469.66116570410043</v>
          </cell>
          <cell r="N591">
            <v>606.27024231824566</v>
          </cell>
          <cell r="O591">
            <v>2206.9321</v>
          </cell>
          <cell r="P591">
            <v>26297098.716482732</v>
          </cell>
          <cell r="Q591">
            <v>11915.680920352163</v>
          </cell>
          <cell r="R591">
            <v>14041.46808412123</v>
          </cell>
          <cell r="S591">
            <v>0.24902969251131454</v>
          </cell>
          <cell r="T591">
            <v>41205183.289999999</v>
          </cell>
          <cell r="U591">
            <v>31288705.034893818</v>
          </cell>
        </row>
        <row r="592">
          <cell r="C592">
            <v>10859</v>
          </cell>
          <cell r="D592" t="str">
            <v>บ้านสร้าง,รพช.</v>
          </cell>
          <cell r="E592" t="str">
            <v>รพช.30BedsPOP20000-40000</v>
          </cell>
          <cell r="F592">
            <v>35423930.369999997</v>
          </cell>
          <cell r="G592">
            <v>27856595.849999998</v>
          </cell>
          <cell r="H592">
            <v>0.7863778964965259</v>
          </cell>
          <cell r="I592">
            <v>28050287.069999993</v>
          </cell>
          <cell r="J592">
            <v>22058125.742230292</v>
          </cell>
          <cell r="K592">
            <v>63481</v>
          </cell>
          <cell r="L592">
            <v>43111665.943415381</v>
          </cell>
          <cell r="M592">
            <v>679.12707650187269</v>
          </cell>
          <cell r="N592">
            <v>639.72346893498218</v>
          </cell>
          <cell r="O592">
            <v>896.25929999999994</v>
          </cell>
          <cell r="P592">
            <v>10792185.626584617</v>
          </cell>
          <cell r="Q592">
            <v>12041.36529080883</v>
          </cell>
          <cell r="R592">
            <v>14702.838036570827</v>
          </cell>
          <cell r="S592">
            <v>-2.1521785269351793E-3</v>
          </cell>
          <cell r="T592">
            <v>27989917.844493572</v>
          </cell>
          <cell r="U592">
            <v>22010652.71766343</v>
          </cell>
        </row>
        <row r="593">
          <cell r="C593">
            <v>10860</v>
          </cell>
          <cell r="D593" t="str">
            <v>ประจันตคาม,รพช.</v>
          </cell>
          <cell r="E593" t="str">
            <v>รพช.30BedsPOP20000-40000</v>
          </cell>
          <cell r="F593">
            <v>51078978.409999996</v>
          </cell>
          <cell r="G593">
            <v>38947396.079999998</v>
          </cell>
          <cell r="H593">
            <v>0.76249363813382498</v>
          </cell>
          <cell r="I593">
            <v>36532134.879999995</v>
          </cell>
          <cell r="J593">
            <v>27855520.433446802</v>
          </cell>
          <cell r="K593">
            <v>94638</v>
          </cell>
          <cell r="L593">
            <v>57468441.299388349</v>
          </cell>
          <cell r="M593">
            <v>607.24488365549087</v>
          </cell>
          <cell r="N593">
            <v>639.72346893498218</v>
          </cell>
          <cell r="O593">
            <v>1347.5862000000002</v>
          </cell>
          <cell r="P593">
            <v>15721639.180611651</v>
          </cell>
          <cell r="Q593">
            <v>11666.518387181206</v>
          </cell>
          <cell r="R593">
            <v>14702.838036570827</v>
          </cell>
          <cell r="S593">
            <v>9.7901392715981736E-2</v>
          </cell>
          <cell r="T593">
            <v>36532134.879999995</v>
          </cell>
          <cell r="U593">
            <v>27855520.433446802</v>
          </cell>
        </row>
        <row r="594">
          <cell r="C594">
            <v>10861</v>
          </cell>
          <cell r="D594" t="str">
            <v>ศรีมหาโพธิ,รพช.</v>
          </cell>
          <cell r="E594" t="str">
            <v>รพช.60BedsPOP60000-80000</v>
          </cell>
          <cell r="F594">
            <v>69785905.980000004</v>
          </cell>
          <cell r="G594">
            <v>42504370.710000008</v>
          </cell>
          <cell r="H594">
            <v>0.60906812218188255</v>
          </cell>
          <cell r="I594">
            <v>61065661.529999994</v>
          </cell>
          <cell r="J594">
            <v>37193147.797871523</v>
          </cell>
          <cell r="K594">
            <v>179138</v>
          </cell>
          <cell r="L594">
            <v>75653677.208382905</v>
          </cell>
          <cell r="M594">
            <v>422.32065339784361</v>
          </cell>
          <cell r="N594">
            <v>593.80677855876331</v>
          </cell>
          <cell r="O594">
            <v>2319.6849999999999</v>
          </cell>
          <cell r="P594">
            <v>30191142.491617113</v>
          </cell>
          <cell r="Q594">
            <v>13015.190636494659</v>
          </cell>
          <cell r="R594">
            <v>13228.8478475954</v>
          </cell>
          <cell r="S594">
            <v>0.2949156983335014</v>
          </cell>
          <cell r="T594">
            <v>61065661.529999994</v>
          </cell>
          <cell r="U594">
            <v>37193147.797871523</v>
          </cell>
        </row>
        <row r="595">
          <cell r="C595">
            <v>10862</v>
          </cell>
          <cell r="D595" t="str">
            <v>ศรีมโหสถ,รพช.</v>
          </cell>
          <cell r="E595" t="str">
            <v>รพช.30BedsPOP&lt;20000</v>
          </cell>
          <cell r="F595">
            <v>28612304.639999993</v>
          </cell>
          <cell r="G595">
            <v>20747595.609999996</v>
          </cell>
          <cell r="H595">
            <v>0.72512843236664215</v>
          </cell>
          <cell r="I595">
            <v>23886828.68</v>
          </cell>
          <cell r="J595">
            <v>17321018.634938948</v>
          </cell>
          <cell r="K595">
            <v>63545</v>
          </cell>
          <cell r="L595">
            <v>32576065.518268514</v>
          </cell>
          <cell r="M595">
            <v>512.64561363236317</v>
          </cell>
          <cell r="N595">
            <v>742.70450475732036</v>
          </cell>
          <cell r="O595">
            <v>944.52</v>
          </cell>
          <cell r="P595">
            <v>16888343.431731492</v>
          </cell>
          <cell r="Q595">
            <v>17880.344970706275</v>
          </cell>
          <cell r="R595">
            <v>17873.280286501853</v>
          </cell>
          <cell r="S595">
            <v>0.29541279904468881</v>
          </cell>
          <cell r="T595">
            <v>23886828.68</v>
          </cell>
          <cell r="U595">
            <v>17321018.634938948</v>
          </cell>
        </row>
        <row r="596">
          <cell r="C596">
            <v>10663</v>
          </cell>
          <cell r="D596" t="str">
            <v>ระยอง,รพศ.</v>
          </cell>
          <cell r="E596" t="str">
            <v xml:space="preserve">รพศ.=/&lt;800Beds </v>
          </cell>
          <cell r="F596">
            <v>1066415573.21</v>
          </cell>
          <cell r="G596">
            <v>490682168.12</v>
          </cell>
          <cell r="H596">
            <v>0.46012284558355204</v>
          </cell>
          <cell r="I596">
            <v>1017388681.9200002</v>
          </cell>
          <cell r="J596">
            <v>468123775.38952982</v>
          </cell>
          <cell r="K596">
            <v>383246</v>
          </cell>
          <cell r="L596">
            <v>618502355.59693909</v>
          </cell>
          <cell r="M596">
            <v>1613.8520835101713</v>
          </cell>
          <cell r="N596">
            <v>925.92198703460622</v>
          </cell>
          <cell r="O596">
            <v>64196.624800000005</v>
          </cell>
          <cell r="P596">
            <v>709178581.47306073</v>
          </cell>
          <cell r="Q596">
            <v>11046.97612502925</v>
          </cell>
          <cell r="R596">
            <v>12076.814903924082</v>
          </cell>
          <cell r="S596">
            <v>-0.14878144179474509</v>
          </cell>
          <cell r="T596">
            <v>866020126.95828724</v>
          </cell>
          <cell r="U596">
            <v>398475645.14867616</v>
          </cell>
        </row>
        <row r="597">
          <cell r="C597">
            <v>10827</v>
          </cell>
          <cell r="D597" t="str">
            <v>มาบตาพุด,รพช.</v>
          </cell>
          <cell r="E597" t="str">
            <v>รพช.30BedsPOP&lt;20000</v>
          </cell>
          <cell r="F597">
            <v>70769335.700000003</v>
          </cell>
          <cell r="G597">
            <v>48688031.010000005</v>
          </cell>
          <cell r="H597">
            <v>0.68798202679751874</v>
          </cell>
          <cell r="I597">
            <v>101766192.48999999</v>
          </cell>
          <cell r="J597">
            <v>70013311.368736625</v>
          </cell>
          <cell r="K597">
            <v>151031</v>
          </cell>
          <cell r="L597">
            <v>138055233.90538982</v>
          </cell>
          <cell r="M597">
            <v>914.08541230204276</v>
          </cell>
          <cell r="N597">
            <v>742.70450475732036</v>
          </cell>
          <cell r="O597">
            <v>1912.8919000000001</v>
          </cell>
          <cell r="P597">
            <v>57394489.334610187</v>
          </cell>
          <cell r="Q597">
            <v>30004.042222464417</v>
          </cell>
          <cell r="R597">
            <v>17873.280286501853</v>
          </cell>
          <cell r="S597">
            <v>-0.25115751141402376</v>
          </cell>
          <cell r="T597">
            <v>76206848.838131085</v>
          </cell>
          <cell r="U597">
            <v>52428942.319509558</v>
          </cell>
        </row>
        <row r="598">
          <cell r="C598">
            <v>10828</v>
          </cell>
          <cell r="D598" t="str">
            <v>บ้านฉาง,รพช.</v>
          </cell>
          <cell r="E598" t="str">
            <v>รพช.120BedsPOP&lt;100000</v>
          </cell>
          <cell r="F598">
            <v>62283498.18999999</v>
          </cell>
          <cell r="G598">
            <v>48269398.779999994</v>
          </cell>
          <cell r="H598">
            <v>0.77499498555381319</v>
          </cell>
          <cell r="I598">
            <v>67710713.769999981</v>
          </cell>
          <cell r="J598">
            <v>52475463.640019514</v>
          </cell>
          <cell r="K598">
            <v>102314</v>
          </cell>
          <cell r="L598">
            <v>73441848.28101559</v>
          </cell>
          <cell r="M598">
            <v>717.80839651480335</v>
          </cell>
          <cell r="N598">
            <v>614.13597666079704</v>
          </cell>
          <cell r="O598">
            <v>2250.0299999999997</v>
          </cell>
          <cell r="P598">
            <v>46546025.908984408</v>
          </cell>
          <cell r="Q598">
            <v>20686.846801591273</v>
          </cell>
          <cell r="R598">
            <v>13494.284311153207</v>
          </cell>
          <cell r="S598">
            <v>-0.22327773973960396</v>
          </cell>
          <cell r="T598">
            <v>52592418.643279105</v>
          </cell>
          <cell r="U598">
            <v>40758860.726688184</v>
          </cell>
        </row>
        <row r="599">
          <cell r="C599">
            <v>10829</v>
          </cell>
          <cell r="D599" t="str">
            <v>แกลง,รพช.</v>
          </cell>
          <cell r="E599" t="str">
            <v>รพช.120BedsPOP100000-140000</v>
          </cell>
          <cell r="F599">
            <v>268193566.90000004</v>
          </cell>
          <cell r="G599">
            <v>174454112.96000004</v>
          </cell>
          <cell r="H599">
            <v>0.65047836522136959</v>
          </cell>
          <cell r="I599">
            <v>194559996.81000003</v>
          </cell>
          <cell r="J599">
            <v>126557068.6624437</v>
          </cell>
          <cell r="K599">
            <v>271402</v>
          </cell>
          <cell r="L599">
            <v>155082191.72330055</v>
          </cell>
          <cell r="M599">
            <v>571.41138135791391</v>
          </cell>
          <cell r="N599">
            <v>655.19943342363933</v>
          </cell>
          <cell r="O599">
            <v>11801.417799999997</v>
          </cell>
          <cell r="P599">
            <v>130741771.80669944</v>
          </cell>
          <cell r="Q599">
            <v>11078.480062514138</v>
          </cell>
          <cell r="R599">
            <v>15308.08780801228</v>
          </cell>
          <cell r="S599">
            <v>0.25419706641866546</v>
          </cell>
          <cell r="T599">
            <v>194559996.81000003</v>
          </cell>
          <cell r="U599">
            <v>126557068.6624437</v>
          </cell>
        </row>
        <row r="600">
          <cell r="C600">
            <v>10830</v>
          </cell>
          <cell r="D600" t="str">
            <v>วังจันทร์,รพช.</v>
          </cell>
          <cell r="E600" t="str">
            <v>รพช.30BedsPOP20000-40000</v>
          </cell>
          <cell r="F600">
            <v>63175279.230000012</v>
          </cell>
          <cell r="G600">
            <v>41217735.860000007</v>
          </cell>
          <cell r="H600">
            <v>0.65243456558284529</v>
          </cell>
          <cell r="I600">
            <v>56347726.849999994</v>
          </cell>
          <cell r="J600">
            <v>36763204.688960575</v>
          </cell>
          <cell r="K600">
            <v>111370</v>
          </cell>
          <cell r="L600">
            <v>66917497.934794717</v>
          </cell>
          <cell r="M600">
            <v>600.85748347665185</v>
          </cell>
          <cell r="N600">
            <v>639.72346893498218</v>
          </cell>
          <cell r="O600">
            <v>1315.26</v>
          </cell>
          <cell r="P600">
            <v>17247211.495205298</v>
          </cell>
          <cell r="Q600">
            <v>13113.157470922326</v>
          </cell>
          <cell r="R600">
            <v>14702.838036570827</v>
          </cell>
          <cell r="S600">
            <v>7.6271255550499961E-2</v>
          </cell>
          <cell r="T600">
            <v>56347726.849999994</v>
          </cell>
          <cell r="U600">
            <v>36763204.688960575</v>
          </cell>
        </row>
        <row r="601">
          <cell r="C601">
            <v>10831</v>
          </cell>
          <cell r="D601" t="str">
            <v>บ้านค่าย,รพช.</v>
          </cell>
          <cell r="E601" t="str">
            <v>รพช.30BedsPOP60000-80000</v>
          </cell>
          <cell r="F601">
            <v>92396084.219999984</v>
          </cell>
          <cell r="G601">
            <v>68300369.219999999</v>
          </cell>
          <cell r="H601">
            <v>0.73921281184788301</v>
          </cell>
          <cell r="I601">
            <v>66201410.750000007</v>
          </cell>
          <cell r="J601">
            <v>48936930.988804176</v>
          </cell>
          <cell r="K601">
            <v>148978</v>
          </cell>
          <cell r="L601">
            <v>94807329.91359368</v>
          </cell>
          <cell r="M601">
            <v>636.38476764081724</v>
          </cell>
          <cell r="N601">
            <v>692.58527443236471</v>
          </cell>
          <cell r="O601">
            <v>2206.0439999999999</v>
          </cell>
          <cell r="P601">
            <v>24985695.836406305</v>
          </cell>
          <cell r="Q601">
            <v>11326.018808512572</v>
          </cell>
          <cell r="R601">
            <v>14363.686703651305</v>
          </cell>
          <cell r="S601">
            <v>0.12583260202737304</v>
          </cell>
          <cell r="T601">
            <v>66201410.750000007</v>
          </cell>
          <cell r="U601">
            <v>48936930.988804176</v>
          </cell>
        </row>
        <row r="602">
          <cell r="C602">
            <v>10832</v>
          </cell>
          <cell r="D602" t="str">
            <v>ปลวกแดง,รพช.</v>
          </cell>
          <cell r="E602" t="str">
            <v>รพช.30BedsPOP40000-60000</v>
          </cell>
          <cell r="F602">
            <v>68653535.710000008</v>
          </cell>
          <cell r="G602">
            <v>40069005.609999999</v>
          </cell>
          <cell r="H602">
            <v>0.58364081610094831</v>
          </cell>
          <cell r="I602">
            <v>68240218.949999988</v>
          </cell>
          <cell r="J602">
            <v>39827777.078885391</v>
          </cell>
          <cell r="K602">
            <v>140310</v>
          </cell>
          <cell r="L602">
            <v>70788675.717910826</v>
          </cell>
          <cell r="M602">
            <v>504.51625484933953</v>
          </cell>
          <cell r="N602">
            <v>635.54962394588699</v>
          </cell>
          <cell r="O602">
            <v>1894.3210999999999</v>
          </cell>
          <cell r="P602">
            <v>19598660.872089177</v>
          </cell>
          <cell r="Q602">
            <v>10346.007797774717</v>
          </cell>
          <cell r="R602">
            <v>14762.0315380762</v>
          </cell>
          <cell r="S602">
            <v>0.29595582718221342</v>
          </cell>
          <cell r="T602">
            <v>68240218.949999988</v>
          </cell>
          <cell r="U602">
            <v>39827777.078885391</v>
          </cell>
        </row>
        <row r="603">
          <cell r="C603">
            <v>22734</v>
          </cell>
          <cell r="D603" t="str">
            <v>เขาชะเมา,รพช.</v>
          </cell>
          <cell r="E603" t="str">
            <v>รพช.30BedsPOP40000-60000</v>
          </cell>
          <cell r="F603">
            <v>31819912.02</v>
          </cell>
          <cell r="G603">
            <v>28462540.16</v>
          </cell>
          <cell r="H603">
            <v>0.89448833617485279</v>
          </cell>
          <cell r="I603">
            <v>25641151.780000005</v>
          </cell>
          <cell r="J603">
            <v>22935711.19329907</v>
          </cell>
          <cell r="K603">
            <v>34261</v>
          </cell>
          <cell r="L603">
            <v>29914112.851154223</v>
          </cell>
          <cell r="M603">
            <v>873.12433528368183</v>
          </cell>
          <cell r="N603">
            <v>635.54962394588699</v>
          </cell>
          <cell r="O603">
            <v>437.18120000000005</v>
          </cell>
          <cell r="P603">
            <v>6055504.5188457705</v>
          </cell>
          <cell r="Q603">
            <v>13851.246391303583</v>
          </cell>
          <cell r="R603">
            <v>14762.0315380762</v>
          </cell>
          <cell r="S603">
            <v>-0.21521966614503235</v>
          </cell>
          <cell r="T603">
            <v>20122671.654334303</v>
          </cell>
          <cell r="U603">
            <v>17999495.087478362</v>
          </cell>
        </row>
        <row r="604">
          <cell r="C604">
            <v>23962</v>
          </cell>
          <cell r="D604" t="str">
            <v>นิคมพัฒนา,รพช.</v>
          </cell>
          <cell r="E604" t="str">
            <v>รพช.30BedsPOP20000-40000</v>
          </cell>
          <cell r="F604">
            <v>38613046.829999998</v>
          </cell>
          <cell r="G604">
            <v>25079406.52</v>
          </cell>
          <cell r="H604">
            <v>0.64950602397205337</v>
          </cell>
          <cell r="I604">
            <v>42275604.249999993</v>
          </cell>
          <cell r="J604">
            <v>27458259.627433535</v>
          </cell>
          <cell r="K604">
            <v>79444</v>
          </cell>
          <cell r="L604">
            <v>48544198.944099545</v>
          </cell>
          <cell r="M604">
            <v>611.04927929232599</v>
          </cell>
          <cell r="N604">
            <v>639.72346893498218</v>
          </cell>
          <cell r="O604">
            <v>537.9140000000001</v>
          </cell>
          <cell r="P604">
            <v>7054657.1959004588</v>
          </cell>
          <cell r="Q604">
            <v>13114.842141867393</v>
          </cell>
          <cell r="R604">
            <v>14702.838036570827</v>
          </cell>
          <cell r="S604">
            <v>5.6335647226045282E-2</v>
          </cell>
          <cell r="T604">
            <v>42275604.249999993</v>
          </cell>
          <cell r="U604">
            <v>27458259.627433535</v>
          </cell>
        </row>
        <row r="605">
          <cell r="C605">
            <v>10685</v>
          </cell>
          <cell r="D605" t="str">
            <v>สมุทรปราการ,รพท.</v>
          </cell>
          <cell r="E605" t="str">
            <v xml:space="preserve">รพท.300to400Beds </v>
          </cell>
          <cell r="F605">
            <v>873547862.85000014</v>
          </cell>
          <cell r="G605">
            <v>538607841.50999999</v>
          </cell>
          <cell r="H605">
            <v>0.61657507781286414</v>
          </cell>
          <cell r="I605">
            <v>750344922.29000008</v>
          </cell>
          <cell r="J605">
            <v>462643978.8474443</v>
          </cell>
          <cell r="K605">
            <v>522588</v>
          </cell>
          <cell r="L605">
            <v>305716597.20069891</v>
          </cell>
          <cell r="M605">
            <v>585.00500815307453</v>
          </cell>
          <cell r="N605">
            <v>827.17118061382268</v>
          </cell>
          <cell r="O605">
            <v>44538.8485</v>
          </cell>
          <cell r="P605">
            <v>718989406.93930101</v>
          </cell>
          <cell r="Q605">
            <v>16142.972509477901</v>
          </cell>
          <cell r="R605">
            <v>14048.073310308935</v>
          </cell>
          <cell r="S605">
            <v>3.2447099504666399E-2</v>
          </cell>
          <cell r="T605">
            <v>750344922.29000008</v>
          </cell>
          <cell r="U605">
            <v>462643978.8474443</v>
          </cell>
        </row>
        <row r="606">
          <cell r="C606">
            <v>10752</v>
          </cell>
          <cell r="D606" t="str">
            <v>บางบ่อ,รพช.</v>
          </cell>
          <cell r="E606" t="str">
            <v>รพช.120BedsPOP&lt;100000</v>
          </cell>
          <cell r="F606">
            <v>171728588.37</v>
          </cell>
          <cell r="G606">
            <v>97129288.199999988</v>
          </cell>
          <cell r="H606">
            <v>0.56559766269509448</v>
          </cell>
          <cell r="I606">
            <v>155824631.91999999</v>
          </cell>
          <cell r="J606">
            <v>88134047.604275405</v>
          </cell>
          <cell r="K606">
            <v>227543</v>
          </cell>
          <cell r="L606">
            <v>128267951.54997703</v>
          </cell>
          <cell r="M606">
            <v>563.70862452361541</v>
          </cell>
          <cell r="N606">
            <v>614.13597666079704</v>
          </cell>
          <cell r="O606">
            <v>7150.5725999999995</v>
          </cell>
          <cell r="P606">
            <v>94480404.30002296</v>
          </cell>
          <cell r="Q606">
            <v>13212.98441190891</v>
          </cell>
          <cell r="R606">
            <v>13494.284311153207</v>
          </cell>
          <cell r="S606">
            <v>6.0542966918019241E-2</v>
          </cell>
          <cell r="T606">
            <v>155824631.91999999</v>
          </cell>
          <cell r="U606">
            <v>88134047.604275405</v>
          </cell>
        </row>
        <row r="607">
          <cell r="C607">
            <v>10753</v>
          </cell>
          <cell r="D607" t="str">
            <v>บางพลี,รพช.</v>
          </cell>
          <cell r="E607" t="str">
            <v xml:space="preserve">รพช.150Beds </v>
          </cell>
          <cell r="F607">
            <v>345009833.50999999</v>
          </cell>
          <cell r="G607">
            <v>224529736.20000002</v>
          </cell>
          <cell r="H607">
            <v>0.65079228008001722</v>
          </cell>
          <cell r="I607">
            <v>270194208.10000002</v>
          </cell>
          <cell r="J607">
            <v>175840304.75381368</v>
          </cell>
          <cell r="K607">
            <v>303110</v>
          </cell>
          <cell r="L607">
            <v>183045647.23089415</v>
          </cell>
          <cell r="M607">
            <v>603.89181231531177</v>
          </cell>
          <cell r="N607">
            <v>893.98420692538616</v>
          </cell>
          <cell r="O607">
            <v>12090.3632</v>
          </cell>
          <cell r="P607">
            <v>175853425.71910587</v>
          </cell>
          <cell r="Q607">
            <v>14544.924979516403</v>
          </cell>
          <cell r="R607">
            <v>13198.673037668963</v>
          </cell>
          <cell r="S607">
            <v>0.19964729974268042</v>
          </cell>
          <cell r="T607">
            <v>270194208.10000002</v>
          </cell>
          <cell r="U607">
            <v>175840304.75381368</v>
          </cell>
        </row>
        <row r="608">
          <cell r="C608">
            <v>10754</v>
          </cell>
          <cell r="D608" t="str">
            <v>บางจาก,รพช.</v>
          </cell>
          <cell r="E608" t="str">
            <v>รพช.60BedsPOP80000-100000</v>
          </cell>
          <cell r="F608">
            <v>120768202.94</v>
          </cell>
          <cell r="G608">
            <v>90101834.879999995</v>
          </cell>
          <cell r="H608">
            <v>0.74607249827808031</v>
          </cell>
          <cell r="I608">
            <v>98477396.439999998</v>
          </cell>
          <cell r="J608">
            <v>73471277.18591173</v>
          </cell>
          <cell r="K608">
            <v>118177</v>
          </cell>
          <cell r="L608">
            <v>66695739.062929131</v>
          </cell>
          <cell r="M608">
            <v>564.371570296497</v>
          </cell>
          <cell r="N608">
            <v>690.56996926959641</v>
          </cell>
          <cell r="O608">
            <v>3346.5563999999999</v>
          </cell>
          <cell r="P608">
            <v>69318282.867070869</v>
          </cell>
          <cell r="Q608">
            <v>20713.316789482727</v>
          </cell>
          <cell r="R608">
            <v>13783.373240377297</v>
          </cell>
          <cell r="S608">
            <v>-6.0859157188320384E-2</v>
          </cell>
          <cell r="T608">
            <v>92484145.090561494</v>
          </cell>
          <cell r="U608">
            <v>68999877.178827673</v>
          </cell>
        </row>
        <row r="609">
          <cell r="C609">
            <v>10755</v>
          </cell>
          <cell r="D609" t="str">
            <v>พระสมุทรเจดีย์,รพช.</v>
          </cell>
          <cell r="E609" t="str">
            <v>รพช.30BedsPOP&gt;80000</v>
          </cell>
          <cell r="F609">
            <v>61375354.849999994</v>
          </cell>
          <cell r="G609">
            <v>47555229.219999999</v>
          </cell>
          <cell r="H609">
            <v>0.77482613886671492</v>
          </cell>
          <cell r="I609">
            <v>82060632.01000002</v>
          </cell>
          <cell r="J609">
            <v>63582722.653270669</v>
          </cell>
          <cell r="K609">
            <v>124780</v>
          </cell>
          <cell r="L609">
            <v>83829239.030691817</v>
          </cell>
          <cell r="M609">
            <v>671.81630894928526</v>
          </cell>
          <cell r="N609">
            <v>684.09089251422824</v>
          </cell>
          <cell r="O609">
            <v>1865.2758999999999</v>
          </cell>
          <cell r="P609">
            <v>25398145.149308193</v>
          </cell>
          <cell r="Q609">
            <v>13616.29405564517</v>
          </cell>
          <cell r="R609">
            <v>16318.793888850701</v>
          </cell>
          <cell r="S609">
            <v>6.0172917214924328E-2</v>
          </cell>
          <cell r="T609">
            <v>82060632.01000002</v>
          </cell>
          <cell r="U609">
            <v>63582722.653270669</v>
          </cell>
        </row>
        <row r="610">
          <cell r="C610">
            <v>10699</v>
          </cell>
          <cell r="D610" t="str">
            <v>สมเด็จพระยุพราชสระแก้ว,รพท.</v>
          </cell>
          <cell r="E610" t="str">
            <v xml:space="preserve">รพท.300to400Beds </v>
          </cell>
          <cell r="F610">
            <v>639531934.92999995</v>
          </cell>
          <cell r="G610">
            <v>393616617.89000005</v>
          </cell>
          <cell r="H610">
            <v>0.61547609492414701</v>
          </cell>
          <cell r="I610">
            <v>443335853.62000018</v>
          </cell>
          <cell r="J610">
            <v>272862619.925901</v>
          </cell>
          <cell r="K610">
            <v>270916</v>
          </cell>
          <cell r="L610">
            <v>175506579.39411661</v>
          </cell>
          <cell r="M610">
            <v>647.82655654932387</v>
          </cell>
          <cell r="N610">
            <v>827.17118061382268</v>
          </cell>
          <cell r="O610">
            <v>33157.532599999999</v>
          </cell>
          <cell r="P610">
            <v>378209071.57588339</v>
          </cell>
          <cell r="Q610">
            <v>11406.429909560984</v>
          </cell>
          <cell r="R610">
            <v>14048.073310308935</v>
          </cell>
          <cell r="S610">
            <v>0.24593436200038141</v>
          </cell>
          <cell r="T610">
            <v>443335853.62000018</v>
          </cell>
          <cell r="U610">
            <v>272862619.925901</v>
          </cell>
        </row>
        <row r="611">
          <cell r="C611">
            <v>10866</v>
          </cell>
          <cell r="D611" t="str">
            <v>คลองหาด,รพช.</v>
          </cell>
          <cell r="E611" t="str">
            <v>รพช.30BedsPOP20000-40000</v>
          </cell>
          <cell r="F611">
            <v>51563507.139999993</v>
          </cell>
          <cell r="G611">
            <v>43054612.649999999</v>
          </cell>
          <cell r="H611">
            <v>0.83498223914642755</v>
          </cell>
          <cell r="I611">
            <v>38509181.339999996</v>
          </cell>
          <cell r="J611">
            <v>32154482.462969024</v>
          </cell>
          <cell r="K611">
            <v>72976</v>
          </cell>
          <cell r="L611">
            <v>48403879.071654513</v>
          </cell>
          <cell r="M611">
            <v>663.28490286744295</v>
          </cell>
          <cell r="N611">
            <v>639.72346893498218</v>
          </cell>
          <cell r="O611">
            <v>1290.4036999999998</v>
          </cell>
          <cell r="P611">
            <v>17192435.998345483</v>
          </cell>
          <cell r="Q611">
            <v>13323.300296136384</v>
          </cell>
          <cell r="R611">
            <v>14702.838036570827</v>
          </cell>
          <cell r="S611">
            <v>9.2598801969552655E-4</v>
          </cell>
          <cell r="T611">
            <v>38509181.339999996</v>
          </cell>
          <cell r="U611">
            <v>32154482.462969024</v>
          </cell>
        </row>
        <row r="612">
          <cell r="C612">
            <v>10867</v>
          </cell>
          <cell r="D612" t="str">
            <v>ตาพระยา,รพช.</v>
          </cell>
          <cell r="E612" t="str">
            <v>รพช.30BedsPOP40000-60000</v>
          </cell>
          <cell r="F612">
            <v>49475648.189999998</v>
          </cell>
          <cell r="G612">
            <v>42032488.5</v>
          </cell>
          <cell r="H612">
            <v>0.84955912732226913</v>
          </cell>
          <cell r="I612">
            <v>44974176.969999999</v>
          </cell>
          <cell r="J612">
            <v>38208222.538670495</v>
          </cell>
          <cell r="K612">
            <v>64355</v>
          </cell>
          <cell r="L612">
            <v>44868986.195624024</v>
          </cell>
          <cell r="M612">
            <v>697.21056942932205</v>
          </cell>
          <cell r="N612">
            <v>635.54962394588699</v>
          </cell>
          <cell r="O612">
            <v>1583.7571999999998</v>
          </cell>
          <cell r="P612">
            <v>27838529.214375962</v>
          </cell>
          <cell r="Q612">
            <v>17577.523381977971</v>
          </cell>
          <cell r="R612">
            <v>14762.0315380762</v>
          </cell>
          <cell r="S612">
            <v>-0.11590611477212036</v>
          </cell>
          <cell r="T612">
            <v>39761394.852333531</v>
          </cell>
          <cell r="U612">
            <v>33779655.911864638</v>
          </cell>
        </row>
        <row r="613">
          <cell r="C613">
            <v>10868</v>
          </cell>
          <cell r="D613" t="str">
            <v>วังน้ำเย็น,รพช.</v>
          </cell>
          <cell r="E613" t="str">
            <v>รพช.60BedsPOP80000-100000</v>
          </cell>
          <cell r="F613">
            <v>112042939.95</v>
          </cell>
          <cell r="G613">
            <v>91198649.620000005</v>
          </cell>
          <cell r="H613">
            <v>0.81396159062497009</v>
          </cell>
          <cell r="I613">
            <v>93668102.169999987</v>
          </cell>
          <cell r="J613">
            <v>76242237.433115408</v>
          </cell>
          <cell r="K613">
            <v>127556</v>
          </cell>
          <cell r="L613">
            <v>90976214.441790819</v>
          </cell>
          <cell r="M613">
            <v>713.22567689321409</v>
          </cell>
          <cell r="N613">
            <v>690.56996926959641</v>
          </cell>
          <cell r="O613">
            <v>2211.1793000000002</v>
          </cell>
          <cell r="P613">
            <v>47001482.04820919</v>
          </cell>
          <cell r="Q613">
            <v>21256.296153011735</v>
          </cell>
          <cell r="R613">
            <v>13783.373240377297</v>
          </cell>
          <cell r="S613">
            <v>-0.14070276856635441</v>
          </cell>
          <cell r="T613">
            <v>80488740.868324831</v>
          </cell>
          <cell r="U613">
            <v>65514743.544582717</v>
          </cell>
        </row>
        <row r="614">
          <cell r="C614">
            <v>10869</v>
          </cell>
          <cell r="D614" t="str">
            <v>วัฒนานคร,รพช.</v>
          </cell>
          <cell r="E614" t="str">
            <v>รพช.60BedsPOP60000-80000</v>
          </cell>
          <cell r="F614">
            <v>65565106.410000004</v>
          </cell>
          <cell r="G614">
            <v>48010464.980000004</v>
          </cell>
          <cell r="H614">
            <v>0.73225634195992761</v>
          </cell>
          <cell r="I614">
            <v>67070698.170000002</v>
          </cell>
          <cell r="J614">
            <v>49112944.094662614</v>
          </cell>
          <cell r="K614">
            <v>130160</v>
          </cell>
          <cell r="L614">
            <v>76671091.742531925</v>
          </cell>
          <cell r="M614">
            <v>589.05264092295579</v>
          </cell>
          <cell r="N614">
            <v>593.80677855876331</v>
          </cell>
          <cell r="O614">
            <v>2270.7725</v>
          </cell>
          <cell r="P614">
            <v>33867723.547468111</v>
          </cell>
          <cell r="Q614">
            <v>14914.626431079339</v>
          </cell>
          <cell r="R614">
            <v>13228.8478475954</v>
          </cell>
          <cell r="S614">
            <v>-2.9032526586865726E-2</v>
          </cell>
          <cell r="T614">
            <v>65123466.342179827</v>
          </cell>
          <cell r="U614">
            <v>47687071.239475071</v>
          </cell>
        </row>
        <row r="615">
          <cell r="C615">
            <v>10870</v>
          </cell>
          <cell r="D615" t="str">
            <v>อรัญประเทศ,รพช.</v>
          </cell>
          <cell r="E615" t="str">
            <v>รพช.120BedsPOP100000-140000</v>
          </cell>
          <cell r="F615">
            <v>207355744.90000001</v>
          </cell>
          <cell r="G615">
            <v>156876641.59</v>
          </cell>
          <cell r="H615">
            <v>0.75655797077460185</v>
          </cell>
          <cell r="I615">
            <v>145732480.33999997</v>
          </cell>
          <cell r="J615">
            <v>110255069.60197994</v>
          </cell>
          <cell r="K615">
            <v>184802</v>
          </cell>
          <cell r="L615">
            <v>86497504.986952186</v>
          </cell>
          <cell r="M615">
            <v>468.05502639014827</v>
          </cell>
          <cell r="N615">
            <v>655.19943342363933</v>
          </cell>
          <cell r="O615">
            <v>8144</v>
          </cell>
          <cell r="P615">
            <v>147516954.88304782</v>
          </cell>
          <cell r="Q615">
            <v>18113.575010197423</v>
          </cell>
          <cell r="R615">
            <v>15308.08780801228</v>
          </cell>
          <cell r="S615">
            <v>5.0154050055400135E-2</v>
          </cell>
          <cell r="T615">
            <v>145732480.33999997</v>
          </cell>
          <cell r="U615">
            <v>110255069.60197994</v>
          </cell>
        </row>
        <row r="616">
          <cell r="C616">
            <v>13817</v>
          </cell>
          <cell r="D616" t="str">
            <v>เขาฉกรรจ์,รพช.</v>
          </cell>
          <cell r="E616" t="str">
            <v>รพช.30BedsPOP40000-60000</v>
          </cell>
          <cell r="F616">
            <v>56764455.610000022</v>
          </cell>
          <cell r="G616">
            <v>49662487.410000011</v>
          </cell>
          <cell r="H616">
            <v>0.87488705522353538</v>
          </cell>
          <cell r="I616">
            <v>49849557.18</v>
          </cell>
          <cell r="J616">
            <v>43612732.285407446</v>
          </cell>
          <cell r="K616">
            <v>91915</v>
          </cell>
          <cell r="L616">
            <v>47074771.37754745</v>
          </cell>
          <cell r="M616">
            <v>512.15548471465434</v>
          </cell>
          <cell r="N616">
            <v>635.54962394588699</v>
          </cell>
          <cell r="O616">
            <v>1127.3921</v>
          </cell>
          <cell r="P616">
            <v>27794884.822452545</v>
          </cell>
          <cell r="Q616">
            <v>24654.141910744758</v>
          </cell>
          <cell r="R616">
            <v>14762.0315380762</v>
          </cell>
          <cell r="S616">
            <v>2.5308680523122061E-3</v>
          </cell>
          <cell r="T616">
            <v>49849557.18</v>
          </cell>
          <cell r="U616">
            <v>43612732.285407446</v>
          </cell>
        </row>
        <row r="617">
          <cell r="C617">
            <v>10709</v>
          </cell>
          <cell r="D617" t="str">
            <v>กาฬสินธุ์,รพท.</v>
          </cell>
          <cell r="E617" t="str">
            <v xml:space="preserve">รพท.&gt;500Beds </v>
          </cell>
          <cell r="F617">
            <v>818622622.15999997</v>
          </cell>
          <cell r="G617">
            <v>539200780.10000002</v>
          </cell>
          <cell r="H617">
            <v>0.65866831126322467</v>
          </cell>
          <cell r="I617">
            <v>615976799.0200001</v>
          </cell>
          <cell r="J617">
            <v>405724397.98783022</v>
          </cell>
          <cell r="K617">
            <v>355295</v>
          </cell>
          <cell r="L617">
            <v>301546079.76051712</v>
          </cell>
          <cell r="M617">
            <v>848.72030217289046</v>
          </cell>
          <cell r="N617">
            <v>619.30920794519272</v>
          </cell>
          <cell r="O617">
            <v>61386.399499999992</v>
          </cell>
          <cell r="P617">
            <v>612208438.49948287</v>
          </cell>
          <cell r="Q617">
            <v>9973.0305651740164</v>
          </cell>
          <cell r="R617">
            <v>10803.309037819314</v>
          </cell>
          <cell r="S617">
            <v>-3.3423428388329714E-2</v>
          </cell>
          <cell r="T617">
            <v>595388742.5890826</v>
          </cell>
          <cell r="U617">
            <v>392163697.62628579</v>
          </cell>
        </row>
        <row r="618">
          <cell r="C618">
            <v>11077</v>
          </cell>
          <cell r="D618" t="str">
            <v>นามน,รพช.</v>
          </cell>
          <cell r="E618" t="str">
            <v>รพช.30BedsPOP20000-40000</v>
          </cell>
          <cell r="F618">
            <v>47761824.370000012</v>
          </cell>
          <cell r="G618">
            <v>40624892.780000001</v>
          </cell>
          <cell r="H618">
            <v>0.85057246694113231</v>
          </cell>
          <cell r="I618">
            <v>34603437.950000003</v>
          </cell>
          <cell r="J618">
            <v>29432731.5817759</v>
          </cell>
          <cell r="K618">
            <v>76874</v>
          </cell>
          <cell r="L618">
            <v>37873738.09634278</v>
          </cell>
          <cell r="M618">
            <v>492.67292057578351</v>
          </cell>
          <cell r="N618">
            <v>639.72346893498218</v>
          </cell>
          <cell r="O618">
            <v>1320.6354999999999</v>
          </cell>
          <cell r="P618">
            <v>14111743.463657225</v>
          </cell>
          <cell r="Q618">
            <v>10685.570290710211</v>
          </cell>
          <cell r="R618">
            <v>14702.838036570827</v>
          </cell>
          <cell r="S618">
            <v>0.31950671138023706</v>
          </cell>
          <cell r="T618">
            <v>34603437.950000003</v>
          </cell>
          <cell r="U618">
            <v>29432731.5817759</v>
          </cell>
        </row>
        <row r="619">
          <cell r="C619">
            <v>11078</v>
          </cell>
          <cell r="D619" t="str">
            <v>กมลาไสย,รพช.</v>
          </cell>
          <cell r="E619" t="str">
            <v>รพช.60BedsPOP80000-100000</v>
          </cell>
          <cell r="F619">
            <v>187902954</v>
          </cell>
          <cell r="G619">
            <v>114340603.66999999</v>
          </cell>
          <cell r="H619">
            <v>0.6085088139167838</v>
          </cell>
          <cell r="I619">
            <v>131020263.69</v>
          </cell>
          <cell r="J619">
            <v>79726985.25706616</v>
          </cell>
          <cell r="K619">
            <v>189430</v>
          </cell>
          <cell r="L619">
            <v>112663871.45431064</v>
          </cell>
          <cell r="M619">
            <v>594.75200049786542</v>
          </cell>
          <cell r="N619">
            <v>690.56996926959641</v>
          </cell>
          <cell r="O619">
            <v>7772.1579999999985</v>
          </cell>
          <cell r="P619">
            <v>91671498.785689309</v>
          </cell>
          <cell r="Q619">
            <v>11794.857848449468</v>
          </cell>
          <cell r="R619">
            <v>13783.373240377297</v>
          </cell>
          <cell r="S619">
            <v>0.16446420214205995</v>
          </cell>
          <cell r="T619">
            <v>131020263.69</v>
          </cell>
          <cell r="U619">
            <v>79726985.25706616</v>
          </cell>
        </row>
        <row r="620">
          <cell r="C620">
            <v>11079</v>
          </cell>
          <cell r="D620" t="str">
            <v>ร่องคำ, รพช.</v>
          </cell>
          <cell r="E620" t="str">
            <v>รพช.30BedsPOP&lt;20000</v>
          </cell>
          <cell r="F620">
            <v>25537302.969999999</v>
          </cell>
          <cell r="G620">
            <v>20168071.079999998</v>
          </cell>
          <cell r="H620">
            <v>0.78974945411003206</v>
          </cell>
          <cell r="I620">
            <v>24042348.41</v>
          </cell>
          <cell r="J620">
            <v>18987431.532320697</v>
          </cell>
          <cell r="K620">
            <v>50667</v>
          </cell>
          <cell r="L620">
            <v>31818732.629214115</v>
          </cell>
          <cell r="M620">
            <v>627.99717033205275</v>
          </cell>
          <cell r="N620">
            <v>742.70450475732036</v>
          </cell>
          <cell r="O620">
            <v>814.2600000000001</v>
          </cell>
          <cell r="P620">
            <v>13225295.720785892</v>
          </cell>
          <cell r="Q620">
            <v>16242.104144604782</v>
          </cell>
          <cell r="R620">
            <v>17873.280286501853</v>
          </cell>
          <cell r="S620">
            <v>0.15851330931475496</v>
          </cell>
          <cell r="T620">
            <v>24042348.41</v>
          </cell>
          <cell r="U620">
            <v>18987431.532320697</v>
          </cell>
        </row>
        <row r="621">
          <cell r="C621">
            <v>11080</v>
          </cell>
          <cell r="D621" t="str">
            <v>เขาวง,รพช.</v>
          </cell>
          <cell r="E621" t="str">
            <v>รพช.60BedsPOP40000-60000</v>
          </cell>
          <cell r="F621">
            <v>112652085.99000001</v>
          </cell>
          <cell r="G621">
            <v>78988870.269999996</v>
          </cell>
          <cell r="H621">
            <v>0.70117538948201763</v>
          </cell>
          <cell r="I621">
            <v>91656997.790000007</v>
          </cell>
          <cell r="J621">
            <v>64267631.124155685</v>
          </cell>
          <cell r="K621">
            <v>142068</v>
          </cell>
          <cell r="L621">
            <v>87204959.134284347</v>
          </cell>
          <cell r="M621">
            <v>613.82548592423586</v>
          </cell>
          <cell r="N621">
            <v>606.27024231824566</v>
          </cell>
          <cell r="O621">
            <v>3938.9324000000001</v>
          </cell>
          <cell r="P621">
            <v>50772583.955715664</v>
          </cell>
          <cell r="Q621">
            <v>12889.935342814124</v>
          </cell>
          <cell r="R621">
            <v>14041.46808412123</v>
          </cell>
          <cell r="S621">
            <v>2.5094310264106436E-2</v>
          </cell>
          <cell r="T621">
            <v>91656997.790000007</v>
          </cell>
          <cell r="U621">
            <v>64267631.124155685</v>
          </cell>
        </row>
        <row r="622">
          <cell r="C622">
            <v>11081</v>
          </cell>
          <cell r="D622" t="str">
            <v>ยางตลาด,รพช.</v>
          </cell>
          <cell r="E622" t="str">
            <v>รพช.90BedsPOP100000-120000</v>
          </cell>
          <cell r="F622">
            <v>174525781.54000002</v>
          </cell>
          <cell r="G622">
            <v>143794066.5</v>
          </cell>
          <cell r="H622">
            <v>0.82391303583444175</v>
          </cell>
          <cell r="I622">
            <v>126418309.72</v>
          </cell>
          <cell r="J622">
            <v>104157693.34646392</v>
          </cell>
          <cell r="K622">
            <v>191816</v>
          </cell>
          <cell r="L622">
            <v>127318602.9712656</v>
          </cell>
          <cell r="M622">
            <v>663.75382122067811</v>
          </cell>
          <cell r="N622">
            <v>657.43480423849883</v>
          </cell>
          <cell r="O622">
            <v>7404.2601999999997</v>
          </cell>
          <cell r="P622">
            <v>74854405.808734417</v>
          </cell>
          <cell r="Q622">
            <v>10109.640097296206</v>
          </cell>
          <cell r="R622">
            <v>14949.295525467131</v>
          </cell>
          <cell r="S622">
            <v>0.17124926673441865</v>
          </cell>
          <cell r="T622">
            <v>126418309.72</v>
          </cell>
          <cell r="U622">
            <v>104157693.34646392</v>
          </cell>
        </row>
        <row r="623">
          <cell r="C623">
            <v>11082</v>
          </cell>
          <cell r="D623" t="str">
            <v>ห้วยเม็ก,รพช.</v>
          </cell>
          <cell r="E623" t="str">
            <v>รพช.30BedsPOP40000-60000</v>
          </cell>
          <cell r="F623">
            <v>53588954.36999999</v>
          </cell>
          <cell r="G623">
            <v>46074887.409999996</v>
          </cell>
          <cell r="H623">
            <v>0.85978328839708629</v>
          </cell>
          <cell r="I623">
            <v>46084775.080000006</v>
          </cell>
          <cell r="J623">
            <v>39622919.463322498</v>
          </cell>
          <cell r="K623">
            <v>86610</v>
          </cell>
          <cell r="L623">
            <v>44412295.954808637</v>
          </cell>
          <cell r="M623">
            <v>512.78485111198063</v>
          </cell>
          <cell r="N623">
            <v>635.54962394588699</v>
          </cell>
          <cell r="O623">
            <v>1936.684</v>
          </cell>
          <cell r="P623">
            <v>22610515.225191358</v>
          </cell>
          <cell r="Q623">
            <v>11674.860341279918</v>
          </cell>
          <cell r="R623">
            <v>14762.0315380762</v>
          </cell>
          <cell r="S623">
            <v>0.24784893001023253</v>
          </cell>
          <cell r="T623">
            <v>46084775.080000006</v>
          </cell>
          <cell r="U623">
            <v>39622919.463322498</v>
          </cell>
        </row>
        <row r="624">
          <cell r="C624">
            <v>11083</v>
          </cell>
          <cell r="D624" t="str">
            <v>สหัสขันธ์,รพช.</v>
          </cell>
          <cell r="E624" t="str">
            <v>รพช.30BedsPOP20000-40000</v>
          </cell>
          <cell r="F624">
            <v>38210920.969999999</v>
          </cell>
          <cell r="G624">
            <v>32808889.960000001</v>
          </cell>
          <cell r="H624">
            <v>0.85862599296569642</v>
          </cell>
          <cell r="I624">
            <v>37430343.269999988</v>
          </cell>
          <cell r="J624">
            <v>32138665.657250613</v>
          </cell>
          <cell r="K624">
            <v>64928</v>
          </cell>
          <cell r="L624">
            <v>38310576.142778598</v>
          </cell>
          <cell r="M624">
            <v>590.04706971997598</v>
          </cell>
          <cell r="N624">
            <v>639.72346893498218</v>
          </cell>
          <cell r="O624">
            <v>1037.1138000000001</v>
          </cell>
          <cell r="P624">
            <v>21980315.907221399</v>
          </cell>
          <cell r="Q624">
            <v>21193.735834217419</v>
          </cell>
          <cell r="R624">
            <v>14702.838036570827</v>
          </cell>
          <cell r="S624">
            <v>-5.8158211180372905E-2</v>
          </cell>
          <cell r="T624">
            <v>35253461.461549483</v>
          </cell>
          <cell r="U624">
            <v>30269538.352900837</v>
          </cell>
        </row>
        <row r="625">
          <cell r="C625">
            <v>11084</v>
          </cell>
          <cell r="D625" t="str">
            <v>คำม่วง,รพช.</v>
          </cell>
          <cell r="E625" t="str">
            <v>รพช.30BedsPOP60000-80000</v>
          </cell>
          <cell r="F625">
            <v>83210895.109999985</v>
          </cell>
          <cell r="G625">
            <v>73619538.339999989</v>
          </cell>
          <cell r="H625">
            <v>0.88473436372339487</v>
          </cell>
          <cell r="I625">
            <v>75954539.359999999</v>
          </cell>
          <cell r="J625">
            <v>67199591.052573144</v>
          </cell>
          <cell r="K625">
            <v>125488</v>
          </cell>
          <cell r="L625">
            <v>74480527.858734787</v>
          </cell>
          <cell r="M625">
            <v>593.52709309842203</v>
          </cell>
          <cell r="N625">
            <v>692.58527443236471</v>
          </cell>
          <cell r="O625">
            <v>2742.5072999999998</v>
          </cell>
          <cell r="P625">
            <v>28163539.101265211</v>
          </cell>
          <cell r="Q625">
            <v>10269.266776888875</v>
          </cell>
          <cell r="R625">
            <v>14363.686703651305</v>
          </cell>
          <cell r="S625">
            <v>0.23050128758893867</v>
          </cell>
          <cell r="T625">
            <v>75954539.359999999</v>
          </cell>
          <cell r="U625">
            <v>67199591.052573144</v>
          </cell>
        </row>
        <row r="626">
          <cell r="C626">
            <v>11085</v>
          </cell>
          <cell r="D626" t="str">
            <v>ท่าคันโท,รพช.</v>
          </cell>
          <cell r="E626" t="str">
            <v>รพช.30BedsPOP20000-40000</v>
          </cell>
          <cell r="F626">
            <v>52038478.510000005</v>
          </cell>
          <cell r="G626">
            <v>45442830.570000008</v>
          </cell>
          <cell r="H626">
            <v>0.87325440464727377</v>
          </cell>
          <cell r="I626">
            <v>48170526.769999996</v>
          </cell>
          <cell r="J626">
            <v>42065124.676081911</v>
          </cell>
          <cell r="K626">
            <v>79515</v>
          </cell>
          <cell r="L626">
            <v>47330274.43124257</v>
          </cell>
          <cell r="M626">
            <v>595.23705503669203</v>
          </cell>
          <cell r="N626">
            <v>639.72346893498218</v>
          </cell>
          <cell r="O626">
            <v>1653.5281</v>
          </cell>
          <cell r="P626">
            <v>22098094.81875743</v>
          </cell>
          <cell r="Q626">
            <v>13364.208820374706</v>
          </cell>
          <cell r="R626">
            <v>14702.838036570827</v>
          </cell>
          <cell r="S626">
            <v>8.2830668323435983E-2</v>
          </cell>
          <cell r="T626">
            <v>48170526.769999996</v>
          </cell>
          <cell r="U626">
            <v>42065124.676081911</v>
          </cell>
        </row>
        <row r="627">
          <cell r="C627">
            <v>11086</v>
          </cell>
          <cell r="D627" t="str">
            <v>หนองกุงศรี,รพช.</v>
          </cell>
          <cell r="E627" t="str">
            <v>รพช.30BedsPOP40000-60000</v>
          </cell>
          <cell r="F627">
            <v>83593954.819999993</v>
          </cell>
          <cell r="G627">
            <v>73088015.819999993</v>
          </cell>
          <cell r="H627">
            <v>0.87432178531782501</v>
          </cell>
          <cell r="I627">
            <v>64788289.600000001</v>
          </cell>
          <cell r="J627">
            <v>56645813.030760273</v>
          </cell>
          <cell r="K627">
            <v>92767</v>
          </cell>
          <cell r="L627">
            <v>63567293.054100558</v>
          </cell>
          <cell r="M627">
            <v>685.23605435230797</v>
          </cell>
          <cell r="N627">
            <v>635.54962394588699</v>
          </cell>
          <cell r="O627">
            <v>2951.3017000000004</v>
          </cell>
          <cell r="P627">
            <v>35433368.855899446</v>
          </cell>
          <cell r="Q627">
            <v>12006.013772126191</v>
          </cell>
          <cell r="R627">
            <v>14762.0315380762</v>
          </cell>
          <cell r="S627">
            <v>3.560156831648411E-2</v>
          </cell>
          <cell r="T627">
            <v>64788289.600000001</v>
          </cell>
          <cell r="U627">
            <v>56645813.030760273</v>
          </cell>
        </row>
        <row r="628">
          <cell r="C628">
            <v>11087</v>
          </cell>
          <cell r="D628" t="str">
            <v>สมเด็จ,รพช.</v>
          </cell>
          <cell r="E628" t="str">
            <v>รพช.90BedsPOP&lt;60000</v>
          </cell>
          <cell r="F628">
            <v>110910710.36999999</v>
          </cell>
          <cell r="G628">
            <v>84375694.689999998</v>
          </cell>
          <cell r="H628">
            <v>0.76075335202994609</v>
          </cell>
          <cell r="I628">
            <v>77629397.460000008</v>
          </cell>
          <cell r="J628">
            <v>59056824.333759986</v>
          </cell>
          <cell r="K628">
            <v>134576</v>
          </cell>
          <cell r="L628">
            <v>74664452.335780472</v>
          </cell>
          <cell r="M628">
            <v>554.81253964882649</v>
          </cell>
          <cell r="N628">
            <v>625.38787063931409</v>
          </cell>
          <cell r="O628">
            <v>4485.1633000000002</v>
          </cell>
          <cell r="P628">
            <v>35444771.274219528</v>
          </cell>
          <cell r="Q628">
            <v>7902.6712972121941</v>
          </cell>
          <cell r="R628">
            <v>16061.802428930911</v>
          </cell>
          <cell r="S628">
            <v>0.41860962909434246</v>
          </cell>
          <cell r="T628">
            <v>77629397.460000008</v>
          </cell>
          <cell r="U628">
            <v>59056824.333759986</v>
          </cell>
        </row>
        <row r="629">
          <cell r="C629">
            <v>11088</v>
          </cell>
          <cell r="D629" t="str">
            <v>ห้วยผึ้ง,รพช.</v>
          </cell>
          <cell r="E629" t="str">
            <v>รพช.30BedsPOP20000-40000</v>
          </cell>
          <cell r="F629">
            <v>44360344.899999999</v>
          </cell>
          <cell r="G629">
            <v>36260869.920000002</v>
          </cell>
          <cell r="H629">
            <v>0.8174163208546199</v>
          </cell>
          <cell r="I629">
            <v>31958768.119999997</v>
          </cell>
          <cell r="J629">
            <v>26123618.655696314</v>
          </cell>
          <cell r="K629">
            <v>69676</v>
          </cell>
          <cell r="L629">
            <v>39932942.922187872</v>
          </cell>
          <cell r="M629">
            <v>573.12335556271705</v>
          </cell>
          <cell r="N629">
            <v>639.72346893498218</v>
          </cell>
          <cell r="O629">
            <v>1261.31</v>
          </cell>
          <cell r="P629">
            <v>14483475.787812129</v>
          </cell>
          <cell r="Q629">
            <v>11482.883500338639</v>
          </cell>
          <cell r="R629">
            <v>14702.838036570827</v>
          </cell>
          <cell r="S629">
            <v>0.15991111803581182</v>
          </cell>
          <cell r="T629">
            <v>31958768.119999997</v>
          </cell>
          <cell r="U629">
            <v>26123618.655696314</v>
          </cell>
        </row>
        <row r="630">
          <cell r="C630">
            <v>11449</v>
          </cell>
          <cell r="D630" t="str">
            <v>กุฉินารายณ์,รพร.</v>
          </cell>
          <cell r="E630" t="str">
            <v>รพช.90BedsPOP80000-100000</v>
          </cell>
          <cell r="F630">
            <v>242168751.59999999</v>
          </cell>
          <cell r="G630">
            <v>172962324.16999999</v>
          </cell>
          <cell r="H630">
            <v>0.71422230583939628</v>
          </cell>
          <cell r="I630">
            <v>180085181.12000003</v>
          </cell>
          <cell r="J630">
            <v>128620853.30703174</v>
          </cell>
          <cell r="K630">
            <v>217975</v>
          </cell>
          <cell r="L630">
            <v>144572307.87756038</v>
          </cell>
          <cell r="M630">
            <v>663.25178519353312</v>
          </cell>
          <cell r="N630">
            <v>678.61680281825818</v>
          </cell>
          <cell r="O630">
            <v>9827.6299999999992</v>
          </cell>
          <cell r="P630">
            <v>92856352.602439612</v>
          </cell>
          <cell r="Q630">
            <v>9448.4990381648095</v>
          </cell>
          <cell r="R630">
            <v>12849.659147215845</v>
          </cell>
          <cell r="S630">
            <v>0.15488666265023396</v>
          </cell>
          <cell r="T630">
            <v>180085181.12000003</v>
          </cell>
          <cell r="U630">
            <v>128620853.30703174</v>
          </cell>
        </row>
        <row r="631">
          <cell r="C631">
            <v>10670</v>
          </cell>
          <cell r="D631" t="str">
            <v>ขอนแก่น,รพศ.</v>
          </cell>
          <cell r="E631" t="str">
            <v xml:space="preserve">รพศ.&gt;800Beds </v>
          </cell>
          <cell r="F631">
            <v>2320588495.52</v>
          </cell>
          <cell r="G631">
            <v>1576589485.6600001</v>
          </cell>
          <cell r="H631">
            <v>0.67939209760958341</v>
          </cell>
          <cell r="I631">
            <v>1830313435.6399999</v>
          </cell>
          <cell r="J631">
            <v>1243500484.3224628</v>
          </cell>
          <cell r="K631">
            <v>795832</v>
          </cell>
          <cell r="L631">
            <v>698973906.50932336</v>
          </cell>
          <cell r="M631">
            <v>878.29329118372141</v>
          </cell>
          <cell r="N631">
            <v>1143.8950432568379</v>
          </cell>
          <cell r="O631">
            <v>152047.88999999998</v>
          </cell>
          <cell r="P631">
            <v>1789458154.8706768</v>
          </cell>
          <cell r="Q631">
            <v>11769.042996063128</v>
          </cell>
          <cell r="R631">
            <v>12132.775639513169</v>
          </cell>
          <cell r="S631">
            <v>0.10716754483892246</v>
          </cell>
          <cell r="T631">
            <v>1830313435.6399999</v>
          </cell>
          <cell r="U631">
            <v>1243500484.3224628</v>
          </cell>
        </row>
        <row r="632">
          <cell r="C632">
            <v>10995</v>
          </cell>
          <cell r="D632" t="str">
            <v>บ้านฝาง,รพช.</v>
          </cell>
          <cell r="E632" t="str">
            <v>รพช.30BedsPOP40000-60000</v>
          </cell>
          <cell r="F632">
            <v>59641308.170000002</v>
          </cell>
          <cell r="G632">
            <v>47411285.390000001</v>
          </cell>
          <cell r="H632">
            <v>0.79494040028196788</v>
          </cell>
          <cell r="I632">
            <v>50140260.079999998</v>
          </cell>
          <cell r="J632">
            <v>39858518.418237172</v>
          </cell>
          <cell r="K632">
            <v>87524</v>
          </cell>
          <cell r="L632">
            <v>66542194.522398375</v>
          </cell>
          <cell r="M632">
            <v>760.27369090076297</v>
          </cell>
          <cell r="N632">
            <v>635.54962394588699</v>
          </cell>
          <cell r="O632">
            <v>2457.846</v>
          </cell>
          <cell r="P632">
            <v>31980173.837601624</v>
          </cell>
          <cell r="Q632">
            <v>13011.463630187418</v>
          </cell>
          <cell r="R632">
            <v>14762.0315380762</v>
          </cell>
          <cell r="S632">
            <v>-6.7129150629624115E-2</v>
          </cell>
          <cell r="T632">
            <v>46774387.008481152</v>
          </cell>
          <cell r="U632">
            <v>37182849.931465685</v>
          </cell>
        </row>
        <row r="633">
          <cell r="C633">
            <v>10996</v>
          </cell>
          <cell r="D633" t="str">
            <v>พระยืน,รพช.</v>
          </cell>
          <cell r="E633" t="str">
            <v>รพช.30BedsPOP20000-40000</v>
          </cell>
          <cell r="F633">
            <v>39167817.130000003</v>
          </cell>
          <cell r="G633">
            <v>28998658</v>
          </cell>
          <cell r="H633">
            <v>0.74036952081735774</v>
          </cell>
          <cell r="I633">
            <v>40875317.610000007</v>
          </cell>
          <cell r="J633">
            <v>30262839.312173009</v>
          </cell>
          <cell r="K633">
            <v>88415</v>
          </cell>
          <cell r="L633">
            <v>62370424.075962812</v>
          </cell>
          <cell r="M633">
            <v>705.42808432916149</v>
          </cell>
          <cell r="N633">
            <v>639.72346893498218</v>
          </cell>
          <cell r="O633">
            <v>1914.5473</v>
          </cell>
          <cell r="P633">
            <v>25573925.394037198</v>
          </cell>
          <cell r="Q633">
            <v>13357.687947452225</v>
          </cell>
          <cell r="R633">
            <v>14702.838036570827</v>
          </cell>
          <cell r="S633">
            <v>-3.6772346584504137E-2</v>
          </cell>
          <cell r="T633">
            <v>39372236.264093399</v>
          </cell>
          <cell r="U633">
            <v>29150003.696354624</v>
          </cell>
        </row>
        <row r="634">
          <cell r="C634">
            <v>10997</v>
          </cell>
          <cell r="D634" t="str">
            <v>หนองเรือ,รพช.</v>
          </cell>
          <cell r="E634" t="str">
            <v>รพช.60BedsPOP80000-100000</v>
          </cell>
          <cell r="F634">
            <v>126811510.54000001</v>
          </cell>
          <cell r="G634">
            <v>107844582.26000001</v>
          </cell>
          <cell r="H634">
            <v>0.85043212403011881</v>
          </cell>
          <cell r="I634">
            <v>86203103.110000029</v>
          </cell>
          <cell r="J634">
            <v>73309888.075824663</v>
          </cell>
          <cell r="K634">
            <v>146891</v>
          </cell>
          <cell r="L634">
            <v>77867147.603351697</v>
          </cell>
          <cell r="M634">
            <v>530.10155559804002</v>
          </cell>
          <cell r="N634">
            <v>690.56996926959641</v>
          </cell>
          <cell r="O634">
            <v>5697.0021999999999</v>
          </cell>
          <cell r="P634">
            <v>56599306.686648309</v>
          </cell>
          <cell r="Q634">
            <v>9934.9280024235049</v>
          </cell>
          <cell r="R634">
            <v>13783.373240377297</v>
          </cell>
          <cell r="S634">
            <v>0.33834436239176041</v>
          </cell>
          <cell r="T634">
            <v>86203103.110000029</v>
          </cell>
          <cell r="U634">
            <v>73309888.075824663</v>
          </cell>
        </row>
        <row r="635">
          <cell r="C635">
            <v>10998</v>
          </cell>
          <cell r="D635" t="str">
            <v>ชุมแพ,รพช.</v>
          </cell>
          <cell r="E635" t="str">
            <v>รพช.120BedsPOP100000-140000</v>
          </cell>
          <cell r="F635">
            <v>394034490.81999993</v>
          </cell>
          <cell r="G635">
            <v>283971549.03999996</v>
          </cell>
          <cell r="H635">
            <v>0.72067688401856644</v>
          </cell>
          <cell r="I635">
            <v>283026664.10000002</v>
          </cell>
          <cell r="J635">
            <v>203970774.37775749</v>
          </cell>
          <cell r="K635">
            <v>255662</v>
          </cell>
          <cell r="L635">
            <v>193316758.63257977</v>
          </cell>
          <cell r="M635">
            <v>756.14193205317872</v>
          </cell>
          <cell r="N635">
            <v>655.19943342363933</v>
          </cell>
          <cell r="O635">
            <v>16937.3338</v>
          </cell>
          <cell r="P635">
            <v>173257683.50742033</v>
          </cell>
          <cell r="Q635">
            <v>10229.336302471664</v>
          </cell>
          <cell r="R635">
            <v>15308.08780801228</v>
          </cell>
          <cell r="S635">
            <v>0.16425953784571898</v>
          </cell>
          <cell r="T635">
            <v>283026664.10000002</v>
          </cell>
          <cell r="U635">
            <v>203970774.37775749</v>
          </cell>
        </row>
        <row r="636">
          <cell r="C636">
            <v>10999</v>
          </cell>
          <cell r="D636" t="str">
            <v>สีชมพู,รพช.</v>
          </cell>
          <cell r="E636" t="str">
            <v>รพช.30BedsPOP60000-80000</v>
          </cell>
          <cell r="F636">
            <v>92884281.689999983</v>
          </cell>
          <cell r="G636">
            <v>85222860.25</v>
          </cell>
          <cell r="H636">
            <v>0.91751649148162795</v>
          </cell>
          <cell r="I636">
            <v>75464703.859999985</v>
          </cell>
          <cell r="J636">
            <v>69240110.316327259</v>
          </cell>
          <cell r="K636">
            <v>88776</v>
          </cell>
          <cell r="L636">
            <v>70207697.747824132</v>
          </cell>
          <cell r="M636">
            <v>790.84096769199027</v>
          </cell>
          <cell r="N636">
            <v>692.58527443236471</v>
          </cell>
          <cell r="O636">
            <v>2685.7062999999998</v>
          </cell>
          <cell r="P636">
            <v>35801547.852175854</v>
          </cell>
          <cell r="Q636">
            <v>13330.403198657968</v>
          </cell>
          <cell r="R636">
            <v>14363.686703651305</v>
          </cell>
          <cell r="S636">
            <v>-5.6105025293848899E-2</v>
          </cell>
          <cell r="T636">
            <v>71230754.741141871</v>
          </cell>
          <cell r="U636">
            <v>65355392.175680824</v>
          </cell>
        </row>
        <row r="637">
          <cell r="C637">
            <v>11000</v>
          </cell>
          <cell r="D637" t="str">
            <v>น้ำพอง รพช.</v>
          </cell>
          <cell r="E637" t="str">
            <v>รพช.60BedsPOP&gt;100000</v>
          </cell>
          <cell r="F637">
            <v>184445199.60000002</v>
          </cell>
          <cell r="G637">
            <v>144600275.65000001</v>
          </cell>
          <cell r="H637">
            <v>0.783974188342064</v>
          </cell>
          <cell r="I637">
            <v>146081987.06</v>
          </cell>
          <cell r="J637">
            <v>114524507.23675939</v>
          </cell>
          <cell r="K637">
            <v>194577</v>
          </cell>
          <cell r="L637">
            <v>108409210.37895706</v>
          </cell>
          <cell r="M637">
            <v>557.15326261046812</v>
          </cell>
          <cell r="N637">
            <v>663.06578242158423</v>
          </cell>
          <cell r="O637">
            <v>6708.9199000000008</v>
          </cell>
          <cell r="P637">
            <v>98193566.991042927</v>
          </cell>
          <cell r="Q637">
            <v>14636.270585231299</v>
          </cell>
          <cell r="R637">
            <v>13791.944087482048</v>
          </cell>
          <cell r="S637">
            <v>7.2330206373160622E-2</v>
          </cell>
          <cell r="T637">
            <v>146081987.06</v>
          </cell>
          <cell r="U637">
            <v>114524507.23675939</v>
          </cell>
        </row>
        <row r="638">
          <cell r="C638">
            <v>11001</v>
          </cell>
          <cell r="D638" t="str">
            <v>อุบลรัตน์,รพช.</v>
          </cell>
          <cell r="E638" t="str">
            <v>รพช.30BedsPOP40000-60000</v>
          </cell>
          <cell r="F638">
            <v>55396507.000000007</v>
          </cell>
          <cell r="G638">
            <v>44472136.680000007</v>
          </cell>
          <cell r="H638">
            <v>0.80279676622932206</v>
          </cell>
          <cell r="I638">
            <v>43404287.640000001</v>
          </cell>
          <cell r="J638">
            <v>34844821.757879332</v>
          </cell>
          <cell r="K638">
            <v>82455</v>
          </cell>
          <cell r="L638">
            <v>52780623.530132197</v>
          </cell>
          <cell r="M638">
            <v>640.11428694599715</v>
          </cell>
          <cell r="N638">
            <v>635.54962394588699</v>
          </cell>
          <cell r="O638">
            <v>2734.7522999999997</v>
          </cell>
          <cell r="P638">
            <v>46201231.529867806</v>
          </cell>
          <cell r="Q638">
            <v>16894.119269912604</v>
          </cell>
          <cell r="R638">
            <v>14762.0315380762</v>
          </cell>
          <cell r="S638">
            <v>-6.2709585634184065E-2</v>
          </cell>
          <cell r="T638">
            <v>40682422.747348666</v>
          </cell>
          <cell r="U638">
            <v>32659717.423945721</v>
          </cell>
        </row>
        <row r="639">
          <cell r="C639">
            <v>11002</v>
          </cell>
          <cell r="D639" t="str">
            <v>บ้านไผ่,รพช.</v>
          </cell>
          <cell r="E639" t="str">
            <v>รพช.90BedsPOP100000-120000</v>
          </cell>
          <cell r="F639">
            <v>144811532.72999999</v>
          </cell>
          <cell r="G639">
            <v>109108921.46999998</v>
          </cell>
          <cell r="H639">
            <v>0.75345464144373597</v>
          </cell>
          <cell r="I639">
            <v>133941770.08999999</v>
          </cell>
          <cell r="J639">
            <v>100919048.35750026</v>
          </cell>
          <cell r="K639">
            <v>148222</v>
          </cell>
          <cell r="L639">
            <v>121783583.4578274</v>
          </cell>
          <cell r="M639">
            <v>821.62960598175312</v>
          </cell>
          <cell r="N639">
            <v>657.43480423849883</v>
          </cell>
          <cell r="O639">
            <v>5333.5604000000003</v>
          </cell>
          <cell r="P639">
            <v>92213992.292172596</v>
          </cell>
          <cell r="Q639">
            <v>17289.387459111291</v>
          </cell>
          <cell r="R639">
            <v>14949.295525467131</v>
          </cell>
          <cell r="S639">
            <v>-0.1720500965704633</v>
          </cell>
          <cell r="T639">
            <v>110897075.6111967</v>
          </cell>
          <cell r="U639">
            <v>83555916.34179309</v>
          </cell>
        </row>
        <row r="640">
          <cell r="C640">
            <v>11003</v>
          </cell>
          <cell r="D640" t="str">
            <v>เปือยน้อย,รพช.</v>
          </cell>
          <cell r="E640" t="str">
            <v>รพช.30BedsPOP20000-40000</v>
          </cell>
          <cell r="F640">
            <v>37260676.300000004</v>
          </cell>
          <cell r="G640">
            <v>33330070.490000002</v>
          </cell>
          <cell r="H640">
            <v>0.89451061547157151</v>
          </cell>
          <cell r="I640">
            <v>30406500.130000003</v>
          </cell>
          <cell r="J640">
            <v>27198937.145622723</v>
          </cell>
          <cell r="K640">
            <v>47232</v>
          </cell>
          <cell r="L640">
            <v>30189894.225203618</v>
          </cell>
          <cell r="M640">
            <v>639.18305862981913</v>
          </cell>
          <cell r="N640">
            <v>639.72346893498218</v>
          </cell>
          <cell r="O640">
            <v>1070.6033000000002</v>
          </cell>
          <cell r="P640">
            <v>21144289.104796372</v>
          </cell>
          <cell r="Q640">
            <v>19749.882243774486</v>
          </cell>
          <cell r="R640">
            <v>14702.838036570827</v>
          </cell>
          <cell r="S640">
            <v>-0.10476172357458759</v>
          </cell>
          <cell r="T640">
            <v>27221062.768510282</v>
          </cell>
          <cell r="U640">
            <v>24349529.610850412</v>
          </cell>
        </row>
        <row r="641">
          <cell r="C641">
            <v>11004</v>
          </cell>
          <cell r="D641" t="str">
            <v>พล,รพช.</v>
          </cell>
          <cell r="E641" t="str">
            <v>รพช.60BedsPOP80000-100000</v>
          </cell>
          <cell r="F641">
            <v>153504988.63000003</v>
          </cell>
          <cell r="G641">
            <v>103386100.31999999</v>
          </cell>
          <cell r="H641">
            <v>0.67350319519058865</v>
          </cell>
          <cell r="I641">
            <v>130927420.22000004</v>
          </cell>
          <cell r="J641">
            <v>88180035.856230915</v>
          </cell>
          <cell r="K641">
            <v>180174</v>
          </cell>
          <cell r="L641">
            <v>127993464.57187445</v>
          </cell>
          <cell r="M641">
            <v>710.38809468555098</v>
          </cell>
          <cell r="N641">
            <v>690.56996926959641</v>
          </cell>
          <cell r="O641">
            <v>4491.9592999999995</v>
          </cell>
          <cell r="P641">
            <v>83322030.988125533</v>
          </cell>
          <cell r="Q641">
            <v>18549.150921319688</v>
          </cell>
          <cell r="R641">
            <v>13783.373240377297</v>
          </cell>
          <cell r="S641">
            <v>-0.11820425302054362</v>
          </cell>
          <cell r="T641">
            <v>115451242.31298812</v>
          </cell>
          <cell r="U641">
            <v>77756780.586520389</v>
          </cell>
        </row>
        <row r="642">
          <cell r="C642">
            <v>11005</v>
          </cell>
          <cell r="D642" t="str">
            <v>แวงใหญ่,รพช.</v>
          </cell>
          <cell r="E642" t="str">
            <v>รพช.30BedsPOP20000-40000</v>
          </cell>
          <cell r="F642">
            <v>46505506.309999995</v>
          </cell>
          <cell r="G642">
            <v>38769773.129999995</v>
          </cell>
          <cell r="H642">
            <v>0.83365984388096859</v>
          </cell>
          <cell r="I642">
            <v>40436339.68999999</v>
          </cell>
          <cell r="J642">
            <v>33710152.633083202</v>
          </cell>
          <cell r="K642">
            <v>52278</v>
          </cell>
          <cell r="L642">
            <v>39319711.331648245</v>
          </cell>
          <cell r="M642">
            <v>752.12730654669735</v>
          </cell>
          <cell r="N642">
            <v>639.72346893498218</v>
          </cell>
          <cell r="O642">
            <v>1522.5077999999999</v>
          </cell>
          <cell r="P642">
            <v>20615789.478351749</v>
          </cell>
          <cell r="Q642">
            <v>13540.679054880213</v>
          </cell>
          <cell r="R642">
            <v>14702.838036570827</v>
          </cell>
          <cell r="S642">
            <v>-6.8521187821892995E-2</v>
          </cell>
          <cell r="T642">
            <v>37665593.663271636</v>
          </cell>
          <cell r="U642">
            <v>31400292.933007032</v>
          </cell>
        </row>
        <row r="643">
          <cell r="C643">
            <v>11006</v>
          </cell>
          <cell r="D643" t="str">
            <v>แวงน้อย,รพช.</v>
          </cell>
          <cell r="E643" t="str">
            <v>รพช.30BedsPOP40000-60000</v>
          </cell>
          <cell r="F643">
            <v>52273006.330000006</v>
          </cell>
          <cell r="G643">
            <v>39014350.780000001</v>
          </cell>
          <cell r="H643">
            <v>0.74635750876278317</v>
          </cell>
          <cell r="I643">
            <v>53765152.680000015</v>
          </cell>
          <cell r="J643">
            <v>40128025.412495486</v>
          </cell>
          <cell r="K643">
            <v>62781</v>
          </cell>
          <cell r="L643">
            <v>50872597.800997719</v>
          </cell>
          <cell r="M643">
            <v>810.31837340911613</v>
          </cell>
          <cell r="N643">
            <v>635.54962394588699</v>
          </cell>
          <cell r="O643">
            <v>1726.3</v>
          </cell>
          <cell r="P643">
            <v>28573962.069002274</v>
          </cell>
          <cell r="Q643">
            <v>16552.141614436816</v>
          </cell>
          <cell r="R643">
            <v>14762.0315380762</v>
          </cell>
          <cell r="S643">
            <v>-0.17700481818071098</v>
          </cell>
          <cell r="T643">
            <v>44248461.605418444</v>
          </cell>
          <cell r="U643">
            <v>33025171.57040577</v>
          </cell>
        </row>
        <row r="644">
          <cell r="C644">
            <v>11007</v>
          </cell>
          <cell r="D644" t="str">
            <v>หนองสองห้อง,รพช.</v>
          </cell>
          <cell r="E644" t="str">
            <v>รพช.30BedsPOP60000-80000</v>
          </cell>
          <cell r="F644">
            <v>90255290.939999998</v>
          </cell>
          <cell r="G644">
            <v>79492171.389999986</v>
          </cell>
          <cell r="H644">
            <v>0.88074804880796265</v>
          </cell>
          <cell r="I644">
            <v>71649028.030000001</v>
          </cell>
          <cell r="J644">
            <v>63104741.636409521</v>
          </cell>
          <cell r="K644">
            <v>113680</v>
          </cell>
          <cell r="L644">
            <v>69664352.221257716</v>
          </cell>
          <cell r="M644">
            <v>612.81098013069777</v>
          </cell>
          <cell r="N644">
            <v>692.58527443236471</v>
          </cell>
          <cell r="O644">
            <v>2655.8384000000001</v>
          </cell>
          <cell r="P644">
            <v>36998809.128742278</v>
          </cell>
          <cell r="Q644">
            <v>13931.122137831231</v>
          </cell>
          <cell r="R644">
            <v>14363.686703651305</v>
          </cell>
          <cell r="S644">
            <v>9.5792804481673793E-2</v>
          </cell>
          <cell r="T644">
            <v>71649028.030000001</v>
          </cell>
          <cell r="U644">
            <v>63104741.636409521</v>
          </cell>
        </row>
        <row r="645">
          <cell r="C645">
            <v>11008</v>
          </cell>
          <cell r="D645" t="str">
            <v>ภูเวียง,รพช</v>
          </cell>
          <cell r="E645" t="str">
            <v>รพช.60BedsPOP&gt;100000</v>
          </cell>
          <cell r="F645">
            <v>114103056.41</v>
          </cell>
          <cell r="G645">
            <v>101730571.60999998</v>
          </cell>
          <cell r="H645">
            <v>0.89156745498961332</v>
          </cell>
          <cell r="I645">
            <v>90204914.319999993</v>
          </cell>
          <cell r="J645">
            <v>80423765.887838513</v>
          </cell>
          <cell r="K645">
            <v>137728</v>
          </cell>
          <cell r="L645">
            <v>91958539.589785412</v>
          </cell>
          <cell r="M645">
            <v>667.6822402836417</v>
          </cell>
          <cell r="N645">
            <v>663.06578242158423</v>
          </cell>
          <cell r="O645">
            <v>3714.99</v>
          </cell>
          <cell r="P645">
            <v>48248776.800214574</v>
          </cell>
          <cell r="Q645">
            <v>12987.592644990855</v>
          </cell>
          <cell r="R645">
            <v>13791.944087482048</v>
          </cell>
          <cell r="S645">
            <v>1.6777598469766248E-2</v>
          </cell>
          <cell r="T645">
            <v>90204914.319999993</v>
          </cell>
          <cell r="U645">
            <v>80423765.887838513</v>
          </cell>
        </row>
        <row r="646">
          <cell r="C646">
            <v>11009</v>
          </cell>
          <cell r="D646" t="str">
            <v>มัญจาคีรี,รพช.</v>
          </cell>
          <cell r="E646" t="str">
            <v>รพช.60BedsPOP80000-100000</v>
          </cell>
          <cell r="F646">
            <v>182168282.86999995</v>
          </cell>
          <cell r="G646">
            <v>156042034.61999997</v>
          </cell>
          <cell r="H646">
            <v>0.85658179438050508</v>
          </cell>
          <cell r="I646">
            <v>112206421.62000002</v>
          </cell>
          <cell r="J646">
            <v>96113977.972275123</v>
          </cell>
          <cell r="K646">
            <v>147959</v>
          </cell>
          <cell r="L646">
            <v>118558092.90758766</v>
          </cell>
          <cell r="M646">
            <v>801.29017435632613</v>
          </cell>
          <cell r="N646">
            <v>690.56996926959641</v>
          </cell>
          <cell r="O646">
            <v>4781.295000000001</v>
          </cell>
          <cell r="P646">
            <v>43291465.212412357</v>
          </cell>
          <cell r="Q646">
            <v>9054.3388794065941</v>
          </cell>
          <cell r="R646">
            <v>13783.373240377297</v>
          </cell>
          <cell r="S646">
            <v>3.8485477457354318E-2</v>
          </cell>
          <cell r="T646">
            <v>112206421.62000002</v>
          </cell>
          <cell r="U646">
            <v>96113977.972275123</v>
          </cell>
        </row>
        <row r="647">
          <cell r="C647">
            <v>11010</v>
          </cell>
          <cell r="D647" t="str">
            <v>ชนบท,รพช.</v>
          </cell>
          <cell r="E647" t="str">
            <v>รพช.30BedsPOP40000-60000</v>
          </cell>
          <cell r="F647">
            <v>69454963.890000001</v>
          </cell>
          <cell r="G647">
            <v>53975075.82</v>
          </cell>
          <cell r="H647">
            <v>0.77712337314700175</v>
          </cell>
          <cell r="I647">
            <v>43535344.920000009</v>
          </cell>
          <cell r="J647">
            <v>33832334.095348597</v>
          </cell>
          <cell r="K647">
            <v>79972</v>
          </cell>
          <cell r="L647">
            <v>64443861.201592013</v>
          </cell>
          <cell r="M647">
            <v>805.83030562686952</v>
          </cell>
          <cell r="N647">
            <v>635.54962394588699</v>
          </cell>
          <cell r="O647">
            <v>2203.7799999999997</v>
          </cell>
          <cell r="P647">
            <v>20918504.808407992</v>
          </cell>
          <cell r="Q647">
            <v>9492.1021192714306</v>
          </cell>
          <cell r="R647">
            <v>14762.0315380762</v>
          </cell>
          <cell r="S647">
            <v>-2.3475469512914151E-2</v>
          </cell>
          <cell r="T647">
            <v>42513332.257596351</v>
          </cell>
          <cell r="U647">
            <v>33038104.167742517</v>
          </cell>
        </row>
        <row r="648">
          <cell r="C648">
            <v>11011</v>
          </cell>
          <cell r="D648" t="str">
            <v>เขาสวนกวาง,รพช.</v>
          </cell>
          <cell r="E648" t="str">
            <v>รพช.30BedsPOP20000-40000</v>
          </cell>
          <cell r="F648">
            <v>59057199.50999999</v>
          </cell>
          <cell r="G648">
            <v>50624929.319999993</v>
          </cell>
          <cell r="H648">
            <v>0.85721859045191962</v>
          </cell>
          <cell r="I648">
            <v>47038575.890000008</v>
          </cell>
          <cell r="J648">
            <v>40322341.72129146</v>
          </cell>
          <cell r="K648">
            <v>86104</v>
          </cell>
          <cell r="L648">
            <v>41733370.092048988</v>
          </cell>
          <cell r="M648">
            <v>484.68561381641956</v>
          </cell>
          <cell r="N648">
            <v>639.72346893498218</v>
          </cell>
          <cell r="O648">
            <v>2074.2820999999999</v>
          </cell>
          <cell r="P648">
            <v>30031576.767951008</v>
          </cell>
          <cell r="Q648">
            <v>14478.058104030792</v>
          </cell>
          <cell r="R648">
            <v>14702.838036570827</v>
          </cell>
          <cell r="S648">
            <v>0.19251232073769151</v>
          </cell>
          <cell r="T648">
            <v>47038575.890000008</v>
          </cell>
          <cell r="U648">
            <v>40322341.72129146</v>
          </cell>
        </row>
        <row r="649">
          <cell r="C649">
            <v>11012</v>
          </cell>
          <cell r="D649" t="str">
            <v>ภูผาม่าน,รพช.</v>
          </cell>
          <cell r="E649" t="str">
            <v>รพช.30BedsPOP20000-40000</v>
          </cell>
          <cell r="F649">
            <v>28544268.800000004</v>
          </cell>
          <cell r="G649">
            <v>24894050.150000002</v>
          </cell>
          <cell r="H649">
            <v>0.87212078629248324</v>
          </cell>
          <cell r="I649">
            <v>29761515.600000009</v>
          </cell>
          <cell r="J649">
            <v>25955636.386328015</v>
          </cell>
          <cell r="K649">
            <v>51965</v>
          </cell>
          <cell r="L649">
            <v>28095053.940345835</v>
          </cell>
          <cell r="M649">
            <v>540.65340017984863</v>
          </cell>
          <cell r="N649">
            <v>639.72346893498218</v>
          </cell>
          <cell r="O649">
            <v>1160.2778000000001</v>
          </cell>
          <cell r="P649">
            <v>16628204.839654155</v>
          </cell>
          <cell r="Q649">
            <v>14331.227262690154</v>
          </cell>
          <cell r="R649">
            <v>14702.838036570827</v>
          </cell>
          <cell r="S649">
            <v>0.12475271270997218</v>
          </cell>
          <cell r="T649">
            <v>29761515.600000009</v>
          </cell>
          <cell r="U649">
            <v>25955636.386328015</v>
          </cell>
        </row>
        <row r="650">
          <cell r="C650">
            <v>11445</v>
          </cell>
          <cell r="D650" t="str">
            <v>กระนวน,รพร.</v>
          </cell>
          <cell r="E650" t="str">
            <v>รพช.90BedsPOP80000-100000</v>
          </cell>
          <cell r="F650">
            <v>120604303.47999997</v>
          </cell>
          <cell r="G650">
            <v>101968845.38999999</v>
          </cell>
          <cell r="H650">
            <v>0.84548264404934492</v>
          </cell>
          <cell r="I650">
            <v>105213782.09</v>
          </cell>
          <cell r="J650">
            <v>88956426.67188482</v>
          </cell>
          <cell r="K650">
            <v>123685</v>
          </cell>
          <cell r="L650">
            <v>90447556.738687113</v>
          </cell>
          <cell r="M650">
            <v>731.2734506099132</v>
          </cell>
          <cell r="N650">
            <v>678.61680281825818</v>
          </cell>
          <cell r="O650">
            <v>5997.062100000001</v>
          </cell>
          <cell r="P650">
            <v>82740029.941312894</v>
          </cell>
          <cell r="Q650">
            <v>13796.760574033889</v>
          </cell>
          <cell r="R650">
            <v>12849.659147215845</v>
          </cell>
          <cell r="S650">
            <v>-7.0401486546872019E-2</v>
          </cell>
          <cell r="T650">
            <v>97806575.425645337</v>
          </cell>
          <cell r="U650">
            <v>82693761.996286303</v>
          </cell>
        </row>
        <row r="651">
          <cell r="C651">
            <v>12275</v>
          </cell>
          <cell r="D651" t="str">
            <v>สิรินธร ภาคตะวันออกเฉียงเหนือ,รพท.</v>
          </cell>
          <cell r="E651" t="str">
            <v xml:space="preserve">รพท.200to300Beds </v>
          </cell>
          <cell r="F651">
            <v>96299241.580000013</v>
          </cell>
          <cell r="G651">
            <v>61231154.140000008</v>
          </cell>
          <cell r="H651">
            <v>0.63584253765002496</v>
          </cell>
          <cell r="I651">
            <v>72869173.840000004</v>
          </cell>
          <cell r="J651">
            <v>46333320.410886414</v>
          </cell>
          <cell r="K651">
            <v>92337</v>
          </cell>
          <cell r="L651">
            <v>86060891.793430999</v>
          </cell>
          <cell r="M651">
            <v>932.03040810759501</v>
          </cell>
          <cell r="N651">
            <v>757.03886846540456</v>
          </cell>
          <cell r="O651">
            <v>3681.6261000000004</v>
          </cell>
          <cell r="P651">
            <v>52736832.756568998</v>
          </cell>
          <cell r="Q651">
            <v>14324.33151116812</v>
          </cell>
          <cell r="R651">
            <v>15543.349002157387</v>
          </cell>
          <cell r="S651">
            <v>-8.4080824974578805E-2</v>
          </cell>
          <cell r="T651">
            <v>66742273.588316806</v>
          </cell>
          <cell r="U651">
            <v>42437576.606927596</v>
          </cell>
        </row>
        <row r="652">
          <cell r="C652">
            <v>14132</v>
          </cell>
          <cell r="D652" t="str">
            <v>ซำสูง,รพช.</v>
          </cell>
          <cell r="E652" t="str">
            <v>รพช.30BedsPOP20000-40000</v>
          </cell>
          <cell r="F652">
            <v>46507221.11999999</v>
          </cell>
          <cell r="G652">
            <v>42617286.619999997</v>
          </cell>
          <cell r="H652">
            <v>0.91635848355757465</v>
          </cell>
          <cell r="I652">
            <v>37959800.68999999</v>
          </cell>
          <cell r="J652">
            <v>34784785.39643617</v>
          </cell>
          <cell r="K652">
            <v>52029</v>
          </cell>
          <cell r="L652">
            <v>31442232.547136169</v>
          </cell>
          <cell r="M652">
            <v>604.32129287774455</v>
          </cell>
          <cell r="N652">
            <v>639.72346893498218</v>
          </cell>
          <cell r="O652">
            <v>1639.8353999999999</v>
          </cell>
          <cell r="P652">
            <v>25179882.912863825</v>
          </cell>
          <cell r="Q652">
            <v>15355.128272547248</v>
          </cell>
          <cell r="R652">
            <v>14702.838036570827</v>
          </cell>
          <cell r="S652">
            <v>1.3639391460022491E-2</v>
          </cell>
          <cell r="T652">
            <v>37959800.68999999</v>
          </cell>
          <cell r="U652">
            <v>34784785.39643617</v>
          </cell>
        </row>
        <row r="653">
          <cell r="C653">
            <v>10707</v>
          </cell>
          <cell r="D653" t="str">
            <v>มหาสารคาม,รพท.</v>
          </cell>
          <cell r="E653" t="str">
            <v xml:space="preserve">รพท.400to500Beds </v>
          </cell>
          <cell r="F653">
            <v>985119639.60000002</v>
          </cell>
          <cell r="G653">
            <v>608560387.72000003</v>
          </cell>
          <cell r="H653">
            <v>0.61775277159949948</v>
          </cell>
          <cell r="I653">
            <v>795653104.93000007</v>
          </cell>
          <cell r="J653">
            <v>491516910.80225492</v>
          </cell>
          <cell r="K653">
            <v>545854</v>
          </cell>
          <cell r="L653">
            <v>353410538.51791793</v>
          </cell>
          <cell r="M653">
            <v>647.44517493307353</v>
          </cell>
          <cell r="N653">
            <v>791.31560871627369</v>
          </cell>
          <cell r="O653">
            <v>68137.320800000001</v>
          </cell>
          <cell r="P653">
            <v>770357525.84208179</v>
          </cell>
          <cell r="Q653">
            <v>11305.955631910931</v>
          </cell>
          <cell r="R653">
            <v>13413.586622617246</v>
          </cell>
          <cell r="S653">
            <v>0.19767475847481469</v>
          </cell>
          <cell r="T653">
            <v>795653104.93000007</v>
          </cell>
          <cell r="U653">
            <v>491516910.80225492</v>
          </cell>
        </row>
        <row r="654">
          <cell r="C654">
            <v>11051</v>
          </cell>
          <cell r="D654" t="str">
            <v>แกดำ,รพช.</v>
          </cell>
          <cell r="E654" t="str">
            <v>รพช.30BedsPOP20000-40000</v>
          </cell>
          <cell r="F654">
            <v>40783570.93</v>
          </cell>
          <cell r="G654">
            <v>34912445.859999999</v>
          </cell>
          <cell r="H654">
            <v>0.85604190765744703</v>
          </cell>
          <cell r="I654">
            <v>36953840.869999997</v>
          </cell>
          <cell r="J654">
            <v>31634036.433624528</v>
          </cell>
          <cell r="K654">
            <v>56996</v>
          </cell>
          <cell r="L654">
            <v>40052161.616935521</v>
          </cell>
          <cell r="M654">
            <v>702.71881565259878</v>
          </cell>
          <cell r="N654">
            <v>639.72346893498218</v>
          </cell>
          <cell r="O654">
            <v>1487.14</v>
          </cell>
          <cell r="P654">
            <v>21447721.873064488</v>
          </cell>
          <cell r="Q654">
            <v>14422.126950431357</v>
          </cell>
          <cell r="R654">
            <v>14702.838036570827</v>
          </cell>
          <cell r="S654">
            <v>-5.1594018017802529E-2</v>
          </cell>
          <cell r="T654">
            <v>35047243.738326214</v>
          </cell>
          <cell r="U654">
            <v>30001909.387892287</v>
          </cell>
        </row>
        <row r="655">
          <cell r="C655">
            <v>11052</v>
          </cell>
          <cell r="D655" t="str">
            <v>โกสุมพิสัย,รพช.</v>
          </cell>
          <cell r="E655" t="str">
            <v>รพช.120BedsPOP100000-140000</v>
          </cell>
          <cell r="F655">
            <v>141120434.82999998</v>
          </cell>
          <cell r="G655">
            <v>99566623.679999992</v>
          </cell>
          <cell r="H655">
            <v>0.70554362874478405</v>
          </cell>
          <cell r="I655">
            <v>143342561.28999996</v>
          </cell>
          <cell r="J655">
            <v>101134430.84611818</v>
          </cell>
          <cell r="K655">
            <v>169354</v>
          </cell>
          <cell r="L655">
            <v>140464755.41434845</v>
          </cell>
          <cell r="M655">
            <v>829.41504431161036</v>
          </cell>
          <cell r="N655">
            <v>655.19943342363933</v>
          </cell>
          <cell r="O655">
            <v>2454.75</v>
          </cell>
          <cell r="P655">
            <v>71189027.15565154</v>
          </cell>
          <cell r="Q655">
            <v>29000.520279316239</v>
          </cell>
          <cell r="R655">
            <v>15308.08780801228</v>
          </cell>
          <cell r="S655">
            <v>-0.29820213184416239</v>
          </cell>
          <cell r="T655">
            <v>100597503.92931947</v>
          </cell>
          <cell r="U655">
            <v>70975927.964959726</v>
          </cell>
        </row>
        <row r="656">
          <cell r="C656">
            <v>11053</v>
          </cell>
          <cell r="D656" t="str">
            <v>กันทรวิชัย,รพช.</v>
          </cell>
          <cell r="E656" t="str">
            <v>รพช.30BedsPOP60000-80000</v>
          </cell>
          <cell r="F656">
            <v>59591841.329999991</v>
          </cell>
          <cell r="G656">
            <v>49134815.319999993</v>
          </cell>
          <cell r="H656">
            <v>0.82452252226789857</v>
          </cell>
          <cell r="I656">
            <v>55910942.889999993</v>
          </cell>
          <cell r="J656">
            <v>46099831.654039226</v>
          </cell>
          <cell r="K656">
            <v>93815</v>
          </cell>
          <cell r="L656">
            <v>49395447.471073948</v>
          </cell>
          <cell r="M656">
            <v>526.51971935270421</v>
          </cell>
          <cell r="N656">
            <v>692.58527443236471</v>
          </cell>
          <cell r="O656">
            <v>2550.4715000000001</v>
          </cell>
          <cell r="P656">
            <v>47815086.018926047</v>
          </cell>
          <cell r="Q656">
            <v>18747.547666745559</v>
          </cell>
          <cell r="R656">
            <v>14363.686703651305</v>
          </cell>
          <cell r="S656">
            <v>4.5247438168996137E-2</v>
          </cell>
          <cell r="T656">
            <v>55910942.889999993</v>
          </cell>
          <cell r="U656">
            <v>46099831.654039226</v>
          </cell>
        </row>
        <row r="657">
          <cell r="C657">
            <v>11054</v>
          </cell>
          <cell r="D657" t="str">
            <v>เชียงยืน,รพช.</v>
          </cell>
          <cell r="E657" t="str">
            <v>รพช.60BedsPOP80000-100000</v>
          </cell>
          <cell r="F657">
            <v>105079332.98</v>
          </cell>
          <cell r="G657">
            <v>93953372.569999993</v>
          </cell>
          <cell r="H657">
            <v>0.89411847130664945</v>
          </cell>
          <cell r="I657">
            <v>74643603.950000003</v>
          </cell>
          <cell r="J657">
            <v>66740225.056592986</v>
          </cell>
          <cell r="K657">
            <v>131391</v>
          </cell>
          <cell r="L657">
            <v>81879797.431000873</v>
          </cell>
          <cell r="M657">
            <v>623.17660593953065</v>
          </cell>
          <cell r="N657">
            <v>690.56996926959641</v>
          </cell>
          <cell r="O657">
            <v>3083.1389999999997</v>
          </cell>
          <cell r="P657">
            <v>39917158.978999138</v>
          </cell>
          <cell r="Q657">
            <v>12946.921620789442</v>
          </cell>
          <cell r="R657">
            <v>13783.373240377297</v>
          </cell>
          <cell r="S657">
            <v>9.3875728493379537E-2</v>
          </cell>
          <cell r="T657">
            <v>74643603.950000003</v>
          </cell>
          <cell r="U657">
            <v>66740225.056592986</v>
          </cell>
        </row>
        <row r="658">
          <cell r="C658">
            <v>11055</v>
          </cell>
          <cell r="D658" t="str">
            <v>บรบือ,รพช.</v>
          </cell>
          <cell r="E658" t="str">
            <v>รพช.60BedsPOP&gt;100000</v>
          </cell>
          <cell r="F658">
            <v>185018728.57999995</v>
          </cell>
          <cell r="G658">
            <v>145374416.21999997</v>
          </cell>
          <cell r="H658">
            <v>0.78572811161191047</v>
          </cell>
          <cell r="I658">
            <v>147046380.24000001</v>
          </cell>
          <cell r="J658">
            <v>115538474.66534215</v>
          </cell>
          <cell r="K658">
            <v>183981</v>
          </cell>
          <cell r="L658">
            <v>132241280.50269453</v>
          </cell>
          <cell r="M658">
            <v>718.77683294848123</v>
          </cell>
          <cell r="N658">
            <v>663.06578242158423</v>
          </cell>
          <cell r="O658">
            <v>4509.7885000000006</v>
          </cell>
          <cell r="P658">
            <v>111249262.52730542</v>
          </cell>
          <cell r="Q658">
            <v>24668.399089515042</v>
          </cell>
          <cell r="R658">
            <v>13791.944087482048</v>
          </cell>
          <cell r="S658">
            <v>-0.24354246262705437</v>
          </cell>
          <cell r="T658">
            <v>111234342.67595617</v>
          </cell>
          <cell r="U658">
            <v>87399950.017171189</v>
          </cell>
        </row>
        <row r="659">
          <cell r="C659">
            <v>11056</v>
          </cell>
          <cell r="D659" t="str">
            <v>นาเชือก,รพช.</v>
          </cell>
          <cell r="E659" t="str">
            <v>รพช.30BedsPOP40000-60000</v>
          </cell>
          <cell r="F659">
            <v>59453316.420000002</v>
          </cell>
          <cell r="G659">
            <v>50694939.100000001</v>
          </cell>
          <cell r="H659">
            <v>0.852684797966061</v>
          </cell>
          <cell r="I659">
            <v>54390662.739999995</v>
          </cell>
          <cell r="J659">
            <v>46378091.269697055</v>
          </cell>
          <cell r="K659">
            <v>82589</v>
          </cell>
          <cell r="L659">
            <v>56461526.614878766</v>
          </cell>
          <cell r="M659">
            <v>683.64463324266876</v>
          </cell>
          <cell r="N659">
            <v>635.54962394588699</v>
          </cell>
          <cell r="O659">
            <v>2071.0017000000003</v>
          </cell>
          <cell r="P659">
            <v>35637289.855121218</v>
          </cell>
          <cell r="Q659">
            <v>17207.754998521348</v>
          </cell>
          <cell r="R659">
            <v>14762.0315380762</v>
          </cell>
          <cell r="S659">
            <v>-9.8125214997387591E-2</v>
          </cell>
          <cell r="T659">
            <v>49053567.2647871</v>
          </cell>
          <cell r="U659">
            <v>41827231.092689574</v>
          </cell>
        </row>
        <row r="660">
          <cell r="C660">
            <v>11057</v>
          </cell>
          <cell r="D660" t="str">
            <v>พยัคฆภูมิพิสัย,รพช.</v>
          </cell>
          <cell r="E660" t="str">
            <v>รพช.90BedsPOP80000-100000</v>
          </cell>
          <cell r="F660">
            <v>98305054.880000025</v>
          </cell>
          <cell r="G660">
            <v>81421176.150000006</v>
          </cell>
          <cell r="H660">
            <v>0.82825014694707211</v>
          </cell>
          <cell r="I660">
            <v>101487592.42999998</v>
          </cell>
          <cell r="J660">
            <v>84057113.343452051</v>
          </cell>
          <cell r="K660">
            <v>164698</v>
          </cell>
          <cell r="L660">
            <v>78385381.993422359</v>
          </cell>
          <cell r="M660">
            <v>475.93402465981592</v>
          </cell>
          <cell r="N660">
            <v>678.61680281825818</v>
          </cell>
          <cell r="O660">
            <v>4142.0941000000003</v>
          </cell>
          <cell r="P660">
            <v>64281843.716577634</v>
          </cell>
          <cell r="Q660">
            <v>15519.165466708646</v>
          </cell>
          <cell r="R660">
            <v>12849.659147215845</v>
          </cell>
          <cell r="S660">
            <v>0.15647673605592888</v>
          </cell>
          <cell r="T660">
            <v>101487592.42999998</v>
          </cell>
          <cell r="U660">
            <v>84057113.343452051</v>
          </cell>
        </row>
        <row r="661">
          <cell r="C661">
            <v>11058</v>
          </cell>
          <cell r="D661" t="str">
            <v>วาปีปทุม,รพช.</v>
          </cell>
          <cell r="E661" t="str">
            <v>รพช.90BedsPOP100000-120000</v>
          </cell>
          <cell r="F661">
            <v>138914382.34999999</v>
          </cell>
          <cell r="G661">
            <v>102111759.59</v>
          </cell>
          <cell r="H661">
            <v>0.73506974484992915</v>
          </cell>
          <cell r="I661">
            <v>122919553.63</v>
          </cell>
          <cell r="J661">
            <v>90354444.923871279</v>
          </cell>
          <cell r="K661">
            <v>164616</v>
          </cell>
          <cell r="L661">
            <v>123440418.0630585</v>
          </cell>
          <cell r="M661">
            <v>749.86889526570019</v>
          </cell>
          <cell r="N661">
            <v>657.43480423849883</v>
          </cell>
          <cell r="O661">
            <v>5632.11</v>
          </cell>
          <cell r="P661">
            <v>66661937.706941478</v>
          </cell>
          <cell r="Q661">
            <v>11836.050380220109</v>
          </cell>
          <cell r="R661">
            <v>14949.295525467131</v>
          </cell>
          <cell r="S661">
            <v>1.2193477440479168E-2</v>
          </cell>
          <cell r="T661">
            <v>122919553.63</v>
          </cell>
          <cell r="U661">
            <v>90354444.923871279</v>
          </cell>
        </row>
        <row r="662">
          <cell r="C662">
            <v>11059</v>
          </cell>
          <cell r="D662" t="str">
            <v>นาดูน,รพช.</v>
          </cell>
          <cell r="E662" t="str">
            <v>รพช.30BedsPOP20000-40000</v>
          </cell>
          <cell r="F662">
            <v>39662603.780000001</v>
          </cell>
          <cell r="G662">
            <v>34138978.160000004</v>
          </cell>
          <cell r="H662">
            <v>0.86073466959863831</v>
          </cell>
          <cell r="I662">
            <v>39383317.95000001</v>
          </cell>
          <cell r="J662">
            <v>33898587.163391382</v>
          </cell>
          <cell r="K662">
            <v>60850</v>
          </cell>
          <cell r="L662">
            <v>34533672.536036551</v>
          </cell>
          <cell r="M662">
            <v>567.52132351744535</v>
          </cell>
          <cell r="N662">
            <v>639.72346893498218</v>
          </cell>
          <cell r="O662">
            <v>1796.7899999999997</v>
          </cell>
          <cell r="P662">
            <v>28565775.073963452</v>
          </cell>
          <cell r="Q662">
            <v>15898.226879025071</v>
          </cell>
          <cell r="R662">
            <v>14702.838036570827</v>
          </cell>
          <cell r="S662">
            <v>3.5588866709315992E-2</v>
          </cell>
          <cell r="T662">
            <v>39383317.95000001</v>
          </cell>
          <cell r="U662">
            <v>33898587.163391382</v>
          </cell>
        </row>
        <row r="663">
          <cell r="C663">
            <v>11060</v>
          </cell>
          <cell r="D663" t="str">
            <v>ยางสีสุราช,รพช.</v>
          </cell>
          <cell r="E663" t="str">
            <v>รพช.30BedsPOP20000-40000</v>
          </cell>
          <cell r="F663">
            <v>40761754.410000004</v>
          </cell>
          <cell r="G663">
            <v>36603207.740000002</v>
          </cell>
          <cell r="H663">
            <v>0.89797920304971479</v>
          </cell>
          <cell r="I663">
            <v>41966565.649999999</v>
          </cell>
          <cell r="J663">
            <v>37685103.177120537</v>
          </cell>
          <cell r="K663">
            <v>60617</v>
          </cell>
          <cell r="L663">
            <v>38079908.816973343</v>
          </cell>
          <cell r="M663">
            <v>628.20510445870536</v>
          </cell>
          <cell r="N663">
            <v>639.72346893498218</v>
          </cell>
          <cell r="O663">
            <v>1572.2020000000002</v>
          </cell>
          <cell r="P663">
            <v>26462840.653026655</v>
          </cell>
          <cell r="Q663">
            <v>16831.705247179849</v>
          </cell>
          <cell r="R663">
            <v>14702.838036570827</v>
          </cell>
          <cell r="S663">
            <v>-4.1039475518882776E-2</v>
          </cell>
          <cell r="T663">
            <v>40244279.80639524</v>
          </cell>
          <cell r="U663">
            <v>36138526.30785653</v>
          </cell>
        </row>
        <row r="664">
          <cell r="C664">
            <v>10708</v>
          </cell>
          <cell r="D664" t="str">
            <v>ร้อยเอ็ด,รพท.</v>
          </cell>
          <cell r="E664" t="str">
            <v>รพท.=/&gt;500Beds</v>
          </cell>
          <cell r="F664">
            <v>1395676836.6900003</v>
          </cell>
          <cell r="G664">
            <v>902986016.19000006</v>
          </cell>
          <cell r="H664">
            <v>0.64698789322285366</v>
          </cell>
          <cell r="I664">
            <v>1023284439.48</v>
          </cell>
          <cell r="J664">
            <v>662052643.66689396</v>
          </cell>
          <cell r="K664">
            <v>564062</v>
          </cell>
          <cell r="L664">
            <v>349328790.45198131</v>
          </cell>
          <cell r="M664">
            <v>619.30920794519272</v>
          </cell>
          <cell r="N664">
            <v>964.19029978129242</v>
          </cell>
          <cell r="O664">
            <v>89354.3</v>
          </cell>
          <cell r="P664">
            <v>965322116.75801837</v>
          </cell>
          <cell r="Q664">
            <v>10803.309037819314</v>
          </cell>
          <cell r="R664">
            <v>13333.75675293594</v>
          </cell>
          <cell r="S664">
            <v>0.3199638020916129</v>
          </cell>
          <cell r="T664">
            <v>1023284439.48</v>
          </cell>
          <cell r="U664">
            <v>662052643.66689396</v>
          </cell>
        </row>
        <row r="665">
          <cell r="C665">
            <v>11061</v>
          </cell>
          <cell r="D665" t="str">
            <v>เกษตรวิสัย,รพช.</v>
          </cell>
          <cell r="E665" t="str">
            <v>รพช.60BedsPOP&gt;100000</v>
          </cell>
          <cell r="F665">
            <v>151511456.09000003</v>
          </cell>
          <cell r="G665">
            <v>116523653.62000002</v>
          </cell>
          <cell r="H665">
            <v>0.76907487147891485</v>
          </cell>
          <cell r="I665">
            <v>124857097.86000003</v>
          </cell>
          <cell r="J665">
            <v>96024456.489909813</v>
          </cell>
          <cell r="K665">
            <v>173418</v>
          </cell>
          <cell r="L665">
            <v>116168737.38198677</v>
          </cell>
          <cell r="M665">
            <v>669.87704495488799</v>
          </cell>
          <cell r="N665">
            <v>663.06578242158423</v>
          </cell>
          <cell r="O665">
            <v>6519.0100000000011</v>
          </cell>
          <cell r="P665">
            <v>60472978.398013219</v>
          </cell>
          <cell r="Q665">
            <v>9276.4052207333953</v>
          </cell>
          <cell r="R665">
            <v>13791.944087482048</v>
          </cell>
          <cell r="S665">
            <v>0.15996021877931682</v>
          </cell>
          <cell r="T665">
            <v>124857097.86000003</v>
          </cell>
          <cell r="U665">
            <v>96024456.489909813</v>
          </cell>
        </row>
        <row r="666">
          <cell r="C666">
            <v>11062</v>
          </cell>
          <cell r="D666" t="str">
            <v>ปทุมรัตต์ ,รพช.</v>
          </cell>
          <cell r="E666" t="str">
            <v>รพช.30BedsPOP40000-60000</v>
          </cell>
          <cell r="F666">
            <v>63095146.960000001</v>
          </cell>
          <cell r="G666">
            <v>52510857.630000003</v>
          </cell>
          <cell r="H666">
            <v>0.83224875699695178</v>
          </cell>
          <cell r="I666">
            <v>45088495.389999993</v>
          </cell>
          <cell r="J666">
            <v>37524844.243190281</v>
          </cell>
          <cell r="K666">
            <v>81977</v>
          </cell>
          <cell r="L666">
            <v>59661120.13852001</v>
          </cell>
          <cell r="M666">
            <v>727.7787689049369</v>
          </cell>
          <cell r="N666">
            <v>635.54962394588699</v>
          </cell>
          <cell r="O666">
            <v>1063.4920000000002</v>
          </cell>
          <cell r="P666">
            <v>15342823.311479989</v>
          </cell>
          <cell r="Q666">
            <v>14426.834721351912</v>
          </cell>
          <cell r="R666">
            <v>14762.0315380762</v>
          </cell>
          <cell r="S666">
            <v>-9.6050809489754765E-2</v>
          </cell>
          <cell r="T666">
            <v>40757708.909115419</v>
          </cell>
          <cell r="U666">
            <v>33920552.577654898</v>
          </cell>
        </row>
        <row r="667">
          <cell r="C667">
            <v>11063</v>
          </cell>
          <cell r="D667" t="str">
            <v>จตุรพักตรพิมาน ,รพช.</v>
          </cell>
          <cell r="E667" t="str">
            <v>รพช.30BedsPOP&gt;80000</v>
          </cell>
          <cell r="F667">
            <v>93932527.759999976</v>
          </cell>
          <cell r="G667">
            <v>78996379.659999996</v>
          </cell>
          <cell r="H667">
            <v>0.84099067217522117</v>
          </cell>
          <cell r="I667">
            <v>71069547.539999992</v>
          </cell>
          <cell r="J667">
            <v>59768826.556853428</v>
          </cell>
          <cell r="K667">
            <v>134488</v>
          </cell>
          <cell r="L667">
            <v>79837879.655895904</v>
          </cell>
          <cell r="M667">
            <v>593.643147759621</v>
          </cell>
          <cell r="N667">
            <v>684.09089251422824</v>
          </cell>
          <cell r="O667">
            <v>2210.61</v>
          </cell>
          <cell r="P667">
            <v>29254342.284104083</v>
          </cell>
          <cell r="Q667">
            <v>13233.606237239532</v>
          </cell>
          <cell r="R667">
            <v>16318.793888850701</v>
          </cell>
          <cell r="S667">
            <v>0.17402049966061772</v>
          </cell>
          <cell r="T667">
            <v>71069547.539999992</v>
          </cell>
          <cell r="U667">
            <v>59768826.556853428</v>
          </cell>
        </row>
        <row r="668">
          <cell r="C668">
            <v>11064</v>
          </cell>
          <cell r="D668" t="str">
            <v>ธวัชบุรี ,รพช.</v>
          </cell>
          <cell r="E668" t="str">
            <v>รพช.30BedsPOP60000-80000</v>
          </cell>
          <cell r="F668">
            <v>65399965.830000006</v>
          </cell>
          <cell r="G668">
            <v>58332627.900000006</v>
          </cell>
          <cell r="H668">
            <v>0.89193667243847241</v>
          </cell>
          <cell r="I668">
            <v>57988778.950000003</v>
          </cell>
          <cell r="J668">
            <v>51722318.535433136</v>
          </cell>
          <cell r="K668">
            <v>69282</v>
          </cell>
          <cell r="L668">
            <v>85353204.759317905</v>
          </cell>
          <cell r="M668">
            <v>1231.9679680049351</v>
          </cell>
          <cell r="N668">
            <v>692.58527443236471</v>
          </cell>
          <cell r="O668">
            <v>1208.48</v>
          </cell>
          <cell r="P668">
            <v>16553451.320682101</v>
          </cell>
          <cell r="Q668">
            <v>13697.745366644132</v>
          </cell>
          <cell r="R668">
            <v>14363.686703651305</v>
          </cell>
          <cell r="S668">
            <v>-0.35880615060554921</v>
          </cell>
          <cell r="T668">
            <v>37182048.3966344</v>
          </cell>
          <cell r="U668">
            <v>33164032.521340325</v>
          </cell>
        </row>
        <row r="669">
          <cell r="C669">
            <v>11065</v>
          </cell>
          <cell r="D669" t="str">
            <v>พนมไพร ,รพช.</v>
          </cell>
          <cell r="E669" t="str">
            <v>รพช.30BedsPOP60000-80000</v>
          </cell>
          <cell r="F669">
            <v>67551821.439999998</v>
          </cell>
          <cell r="G669">
            <v>56981338.840000004</v>
          </cell>
          <cell r="H669">
            <v>0.84352039109132282</v>
          </cell>
          <cell r="I669">
            <v>82956664.960000008</v>
          </cell>
          <cell r="J669">
            <v>69975638.47069104</v>
          </cell>
          <cell r="K669">
            <v>132063</v>
          </cell>
          <cell r="L669">
            <v>78230138.513859108</v>
          </cell>
          <cell r="M669">
            <v>592.36984252863488</v>
          </cell>
          <cell r="N669">
            <v>692.58527443236471</v>
          </cell>
          <cell r="O669">
            <v>3245.8300000000004</v>
          </cell>
          <cell r="P669">
            <v>30883008.736140873</v>
          </cell>
          <cell r="Q669">
            <v>9514.6722829417649</v>
          </cell>
          <cell r="R669">
            <v>14363.686703651305</v>
          </cell>
          <cell r="S669">
            <v>0.2655392845950002</v>
          </cell>
          <cell r="T669">
            <v>82956664.960000008</v>
          </cell>
          <cell r="U669">
            <v>69975638.47069104</v>
          </cell>
        </row>
        <row r="670">
          <cell r="C670">
            <v>11066</v>
          </cell>
          <cell r="D670" t="str">
            <v>โพนทอง,รพช.</v>
          </cell>
          <cell r="E670" t="str">
            <v>รพช.60BedsPOP&gt;100000</v>
          </cell>
          <cell r="F670">
            <v>127850083.04000001</v>
          </cell>
          <cell r="G670">
            <v>107155588.67000002</v>
          </cell>
          <cell r="H670">
            <v>0.83813468182476369</v>
          </cell>
          <cell r="I670">
            <v>132357327.38000001</v>
          </cell>
          <cell r="J670">
            <v>110933266.4708124</v>
          </cell>
          <cell r="K670">
            <v>180845</v>
          </cell>
          <cell r="L670">
            <v>104011849.17419486</v>
          </cell>
          <cell r="M670">
            <v>575.14362672009099</v>
          </cell>
          <cell r="N670">
            <v>663.06578242158423</v>
          </cell>
          <cell r="O670">
            <v>6090.4292999999998</v>
          </cell>
          <cell r="P670">
            <v>88454878.105805114</v>
          </cell>
          <cell r="Q670">
            <v>14523.586720858104</v>
          </cell>
          <cell r="R670">
            <v>13791.944087482048</v>
          </cell>
          <cell r="S670">
            <v>5.9461002315193738E-2</v>
          </cell>
          <cell r="T670">
            <v>132357327.38000001</v>
          </cell>
          <cell r="U670">
            <v>110933266.4708124</v>
          </cell>
        </row>
        <row r="671">
          <cell r="C671">
            <v>11067</v>
          </cell>
          <cell r="D671" t="str">
            <v>โพธิ์ชัย ,รพช.</v>
          </cell>
          <cell r="E671" t="str">
            <v>รพช.30BedsPOP40000-60000</v>
          </cell>
          <cell r="F671">
            <v>51146377.939999998</v>
          </cell>
          <cell r="G671">
            <v>45885278.369999997</v>
          </cell>
          <cell r="H671">
            <v>0.89713641939275124</v>
          </cell>
          <cell r="I671">
            <v>43349470.349999994</v>
          </cell>
          <cell r="J671">
            <v>38890388.612371229</v>
          </cell>
          <cell r="K671">
            <v>84470</v>
          </cell>
          <cell r="L671">
            <v>52625724.612722725</v>
          </cell>
          <cell r="M671">
            <v>623.01082766334468</v>
          </cell>
          <cell r="N671">
            <v>635.54962394588699</v>
          </cell>
          <cell r="O671">
            <v>1331.6837</v>
          </cell>
          <cell r="P671">
            <v>21469168.527277287</v>
          </cell>
          <cell r="Q671">
            <v>16121.82271756971</v>
          </cell>
          <cell r="R671">
            <v>14762.0315380762</v>
          </cell>
          <cell r="S671">
            <v>-1.0144553764706679E-2</v>
          </cell>
          <cell r="T671">
            <v>42909709.31736286</v>
          </cell>
          <cell r="U671">
            <v>38495862.97416269</v>
          </cell>
        </row>
        <row r="672">
          <cell r="C672">
            <v>11068</v>
          </cell>
          <cell r="D672" t="str">
            <v>หนองพอก  ,รพช.</v>
          </cell>
          <cell r="E672" t="str">
            <v>รพช.30BedsPOP60000-80000</v>
          </cell>
          <cell r="F672">
            <v>70425608.50999999</v>
          </cell>
          <cell r="G672">
            <v>50453876.639999993</v>
          </cell>
          <cell r="H672">
            <v>0.71641378338727257</v>
          </cell>
          <cell r="I672">
            <v>67269613.560000002</v>
          </cell>
          <cell r="J672">
            <v>48192878.357519373</v>
          </cell>
          <cell r="K672">
            <v>88702</v>
          </cell>
          <cell r="L672">
            <v>78417655.271585137</v>
          </cell>
          <cell r="M672">
            <v>884.05735238873012</v>
          </cell>
          <cell r="N672">
            <v>692.58527443236471</v>
          </cell>
          <cell r="O672">
            <v>1646.2044000000001</v>
          </cell>
          <cell r="P672">
            <v>21829070.558414862</v>
          </cell>
          <cell r="Q672">
            <v>13260.243113440141</v>
          </cell>
          <cell r="R672">
            <v>14363.686703651305</v>
          </cell>
          <cell r="S672">
            <v>-0.15130132620240722</v>
          </cell>
          <cell r="T672">
            <v>57091631.815248564</v>
          </cell>
          <cell r="U672">
            <v>40901231.9485154</v>
          </cell>
        </row>
        <row r="673">
          <cell r="C673">
            <v>11069</v>
          </cell>
          <cell r="D673" t="str">
            <v>เสลภูมิ,รพช.</v>
          </cell>
          <cell r="E673" t="str">
            <v>รพช.60BedsPOP&gt;100000</v>
          </cell>
          <cell r="F673">
            <v>169199691.07000002</v>
          </cell>
          <cell r="G673">
            <v>135780542.70999998</v>
          </cell>
          <cell r="H673">
            <v>0.8024869422121218</v>
          </cell>
          <cell r="I673">
            <v>118207321.14</v>
          </cell>
          <cell r="J673">
            <v>94859831.688724905</v>
          </cell>
          <cell r="K673">
            <v>145078</v>
          </cell>
          <cell r="L673">
            <v>129305792.37977324</v>
          </cell>
          <cell r="M673">
            <v>891.28463571163957</v>
          </cell>
          <cell r="N673">
            <v>663.06578242158423</v>
          </cell>
          <cell r="O673">
            <v>3696.8100000000004</v>
          </cell>
          <cell r="P673">
            <v>48051485.470226727</v>
          </cell>
          <cell r="Q673">
            <v>12998.094430124005</v>
          </cell>
          <cell r="R673">
            <v>13791.944087482048</v>
          </cell>
          <cell r="S673">
            <v>-0.17013580616250337</v>
          </cell>
          <cell r="T673">
            <v>98096023.26353617</v>
          </cell>
          <cell r="U673">
            <v>78720777.751924306</v>
          </cell>
        </row>
        <row r="674">
          <cell r="C674">
            <v>11070</v>
          </cell>
          <cell r="D674" t="str">
            <v>สุวรรณภูมิ ,รพช.</v>
          </cell>
          <cell r="E674" t="str">
            <v>รพช.60BedsPOP&gt;100000</v>
          </cell>
          <cell r="F674">
            <v>172227680.77999997</v>
          </cell>
          <cell r="G674">
            <v>138446072.32999998</v>
          </cell>
          <cell r="H674">
            <v>0.80385494191754281</v>
          </cell>
          <cell r="I674">
            <v>129655513.88000001</v>
          </cell>
          <cell r="J674">
            <v>104224225.57929657</v>
          </cell>
          <cell r="K674">
            <v>216304</v>
          </cell>
          <cell r="L674">
            <v>126854930.97761846</v>
          </cell>
          <cell r="M674">
            <v>586.46595059554352</v>
          </cell>
          <cell r="N674">
            <v>663.06578242158423</v>
          </cell>
          <cell r="O674">
            <v>6000.21</v>
          </cell>
          <cell r="P674">
            <v>59828040.192381546</v>
          </cell>
          <cell r="Q674">
            <v>9970.9910473769323</v>
          </cell>
          <cell r="R674">
            <v>13791.944087482048</v>
          </cell>
          <cell r="S674">
            <v>0.21156386368043786</v>
          </cell>
          <cell r="T674">
            <v>129655513.88000001</v>
          </cell>
          <cell r="U674">
            <v>104224225.57929657</v>
          </cell>
        </row>
        <row r="675">
          <cell r="C675">
            <v>11071</v>
          </cell>
          <cell r="D675" t="str">
            <v>เมืองสรวง ,รพช.</v>
          </cell>
          <cell r="E675" t="str">
            <v>รพช.30BedsPOP20000-40000</v>
          </cell>
          <cell r="F675">
            <v>44889426.240000002</v>
          </cell>
          <cell r="G675">
            <v>28600091.959999997</v>
          </cell>
          <cell r="H675">
            <v>0.63712313467965587</v>
          </cell>
          <cell r="I675">
            <v>39493187.269999981</v>
          </cell>
          <cell r="J675">
            <v>25162023.271953069</v>
          </cell>
          <cell r="K675">
            <v>52366</v>
          </cell>
          <cell r="L675">
            <v>51581368.059235059</v>
          </cell>
          <cell r="M675">
            <v>985.01638580825454</v>
          </cell>
          <cell r="N675">
            <v>639.72346893498218</v>
          </cell>
          <cell r="O675">
            <v>1152.19</v>
          </cell>
          <cell r="P675">
            <v>16057378.320764933</v>
          </cell>
          <cell r="Q675">
            <v>13936.397921145759</v>
          </cell>
          <cell r="R675">
            <v>14702.838036570827</v>
          </cell>
          <cell r="S675">
            <v>-0.25427029873929752</v>
          </cell>
          <cell r="T675">
            <v>29451242.744690064</v>
          </cell>
          <cell r="U675">
            <v>18764068.097708404</v>
          </cell>
        </row>
        <row r="676">
          <cell r="C676">
            <v>11072</v>
          </cell>
          <cell r="D676" t="str">
            <v>โพนทราย ,รพช.</v>
          </cell>
          <cell r="E676" t="str">
            <v>รพช.30BedsPOP20000-40000</v>
          </cell>
          <cell r="F676">
            <v>33945489.449999988</v>
          </cell>
          <cell r="G676">
            <v>30244549.839999996</v>
          </cell>
          <cell r="H676">
            <v>0.89097403896764282</v>
          </cell>
          <cell r="I676">
            <v>33195271.349999998</v>
          </cell>
          <cell r="J676">
            <v>29576124.989336375</v>
          </cell>
          <cell r="K676">
            <v>64476</v>
          </cell>
          <cell r="L676">
            <v>40991286.49577029</v>
          </cell>
          <cell r="M676">
            <v>635.76038364306544</v>
          </cell>
          <cell r="N676">
            <v>639.72346893498218</v>
          </cell>
          <cell r="O676">
            <v>814.69600000000014</v>
          </cell>
          <cell r="P676">
            <v>10823100.454229705</v>
          </cell>
          <cell r="Q676">
            <v>13284.833182229571</v>
          </cell>
          <cell r="R676">
            <v>14702.838036570827</v>
          </cell>
          <cell r="S676">
            <v>2.7227317606891465E-2</v>
          </cell>
          <cell r="T676">
            <v>33195271.349999998</v>
          </cell>
          <cell r="U676">
            <v>29576124.989336375</v>
          </cell>
        </row>
        <row r="677">
          <cell r="C677">
            <v>11073</v>
          </cell>
          <cell r="D677" t="str">
            <v>อาจสามารถ ,รพช.</v>
          </cell>
          <cell r="E677" t="str">
            <v>รพช.30BedsPOP60000-80000</v>
          </cell>
          <cell r="F677">
            <v>72875379.670000017</v>
          </cell>
          <cell r="G677">
            <v>62554517.670000009</v>
          </cell>
          <cell r="H677">
            <v>0.85837655945347058</v>
          </cell>
          <cell r="I677">
            <v>63307717.020000003</v>
          </cell>
          <cell r="J677">
            <v>54341860.32248152</v>
          </cell>
          <cell r="K677">
            <v>103051</v>
          </cell>
          <cell r="L677">
            <v>78361830.104861349</v>
          </cell>
          <cell r="M677">
            <v>760.41794941205183</v>
          </cell>
          <cell r="N677">
            <v>692.58527443236471</v>
          </cell>
          <cell r="O677">
            <v>1719.21</v>
          </cell>
          <cell r="P677">
            <v>22947148.505138636</v>
          </cell>
          <cell r="Q677">
            <v>13347.495945892959</v>
          </cell>
          <cell r="R677">
            <v>14363.686703651305</v>
          </cell>
          <cell r="S677">
            <v>-5.175434348094865E-2</v>
          </cell>
          <cell r="T677">
            <v>60031267.688352227</v>
          </cell>
          <cell r="U677">
            <v>51529433.017958082</v>
          </cell>
        </row>
        <row r="678">
          <cell r="C678">
            <v>11074</v>
          </cell>
          <cell r="D678" t="str">
            <v>เมยวดี ,รพช.</v>
          </cell>
          <cell r="E678" t="str">
            <v>รพช.30BedsPOP20000-40000</v>
          </cell>
          <cell r="F678">
            <v>31065391.160000004</v>
          </cell>
          <cell r="G678">
            <v>27458793.340000004</v>
          </cell>
          <cell r="H678">
            <v>0.88390302889075223</v>
          </cell>
          <cell r="I678">
            <v>26827942.039999992</v>
          </cell>
          <cell r="J678">
            <v>23713299.228061538</v>
          </cell>
          <cell r="K678">
            <v>48037</v>
          </cell>
          <cell r="L678">
            <v>33926341.379488155</v>
          </cell>
          <cell r="M678">
            <v>706.25437432579372</v>
          </cell>
          <cell r="N678">
            <v>639.72346893498218</v>
          </cell>
          <cell r="O678">
            <v>555.94899999999996</v>
          </cell>
          <cell r="P678">
            <v>8029240.2405118467</v>
          </cell>
          <cell r="Q678">
            <v>14442.404322180357</v>
          </cell>
          <cell r="R678">
            <v>14702.838036570827</v>
          </cell>
          <cell r="S678">
            <v>-7.272351189912428E-2</v>
          </cell>
          <cell r="T678">
            <v>24876919.877825037</v>
          </cell>
          <cell r="U678">
            <v>21988784.829482112</v>
          </cell>
        </row>
        <row r="679">
          <cell r="C679">
            <v>11075</v>
          </cell>
          <cell r="D679" t="str">
            <v>ศรีสมเด็จ,รพช.</v>
          </cell>
          <cell r="E679" t="str">
            <v>รพช.30BedsPOP20000-40000</v>
          </cell>
          <cell r="F679">
            <v>41993443.93</v>
          </cell>
          <cell r="G679">
            <v>36533289.040000007</v>
          </cell>
          <cell r="H679">
            <v>0.86997601580137907</v>
          </cell>
          <cell r="I679">
            <v>34894482.410000004</v>
          </cell>
          <cell r="J679">
            <v>30357362.780503105</v>
          </cell>
          <cell r="K679">
            <v>65524</v>
          </cell>
          <cell r="L679">
            <v>50595735.454884194</v>
          </cell>
          <cell r="M679">
            <v>772.17104350900729</v>
          </cell>
          <cell r="N679">
            <v>639.72346893498218</v>
          </cell>
          <cell r="O679">
            <v>864.96720000000005</v>
          </cell>
          <cell r="P679">
            <v>19860314.505115815</v>
          </cell>
          <cell r="Q679">
            <v>22960.77181321536</v>
          </cell>
          <cell r="R679">
            <v>14702.838036570827</v>
          </cell>
          <cell r="S679">
            <v>-0.22455611323570246</v>
          </cell>
          <cell r="T679">
            <v>27058713.066638816</v>
          </cell>
          <cell r="U679">
            <v>23540431.386427153</v>
          </cell>
        </row>
        <row r="680">
          <cell r="C680">
            <v>11076</v>
          </cell>
          <cell r="D680" t="str">
            <v>จังหาร,รพช.</v>
          </cell>
          <cell r="E680" t="str">
            <v>รพช.30BedsPOP40000-60000</v>
          </cell>
          <cell r="F680">
            <v>57730943.550000004</v>
          </cell>
          <cell r="G680">
            <v>47250609.200000003</v>
          </cell>
          <cell r="H680">
            <v>0.81846244482522401</v>
          </cell>
          <cell r="I680">
            <v>41441344.100000001</v>
          </cell>
          <cell r="J680">
            <v>33918183.808929376</v>
          </cell>
          <cell r="K680">
            <v>77296</v>
          </cell>
          <cell r="L680">
            <v>60571170.845280409</v>
          </cell>
          <cell r="M680">
            <v>783.62620116539551</v>
          </cell>
          <cell r="N680">
            <v>635.54962394588699</v>
          </cell>
          <cell r="O680">
            <v>1280.6021999999998</v>
          </cell>
          <cell r="P680">
            <v>19303064.254719604</v>
          </cell>
          <cell r="Q680">
            <v>15073.427372465552</v>
          </cell>
          <cell r="R680">
            <v>14762.0315380762</v>
          </cell>
          <cell r="S680">
            <v>-0.14828938628983468</v>
          </cell>
          <cell r="T680">
            <v>35296032.61638514</v>
          </cell>
          <cell r="U680">
            <v>28888477.14783743</v>
          </cell>
        </row>
        <row r="681">
          <cell r="C681">
            <v>27989</v>
          </cell>
          <cell r="D681" t="str">
            <v>เชียงขวัญ</v>
          </cell>
          <cell r="E681" t="str">
            <v>รพช.30BedsPOP&lt;20000</v>
          </cell>
          <cell r="F681">
            <v>18618473.389999997</v>
          </cell>
          <cell r="G681">
            <v>18257714.559999999</v>
          </cell>
          <cell r="H681">
            <v>0.98062360847513086</v>
          </cell>
          <cell r="I681">
            <v>14580429.179999998</v>
          </cell>
          <cell r="J681">
            <v>14297913.075607691</v>
          </cell>
          <cell r="K681">
            <v>21556</v>
          </cell>
          <cell r="L681">
            <v>24544093.166480128</v>
          </cell>
          <cell r="M681">
            <v>1138.6200207125685</v>
          </cell>
          <cell r="N681">
            <v>742.70450475732036</v>
          </cell>
          <cell r="O681">
            <v>0</v>
          </cell>
          <cell r="P681">
            <v>141016.97351987523</v>
          </cell>
          <cell r="Q681" t="e">
            <v>#DIV/0!</v>
          </cell>
          <cell r="R681">
            <v>17873.280286501853</v>
          </cell>
          <cell r="S681">
            <v>-0.35144148785439466</v>
          </cell>
          <cell r="T681">
            <v>9456261.4554251675</v>
          </cell>
          <cell r="U681">
            <v>9273033.2311033197</v>
          </cell>
        </row>
        <row r="682">
          <cell r="C682">
            <v>10711</v>
          </cell>
          <cell r="D682" t="str">
            <v>นครพนม,รพท.</v>
          </cell>
          <cell r="E682" t="str">
            <v xml:space="preserve">รพท.300to400Beds </v>
          </cell>
          <cell r="F682">
            <v>623583904.64999998</v>
          </cell>
          <cell r="G682">
            <v>400524012.90999997</v>
          </cell>
          <cell r="H682">
            <v>0.6422936992493461</v>
          </cell>
          <cell r="I682">
            <v>466810314.56000006</v>
          </cell>
          <cell r="J682">
            <v>299829323.7864933</v>
          </cell>
          <cell r="K682">
            <v>281470</v>
          </cell>
          <cell r="L682">
            <v>276282824.8961547</v>
          </cell>
          <cell r="M682">
            <v>981.57112621648741</v>
          </cell>
          <cell r="N682">
            <v>827.17118061382268</v>
          </cell>
          <cell r="O682">
            <v>35374.136900000005</v>
          </cell>
          <cell r="P682">
            <v>481499626.43384534</v>
          </cell>
          <cell r="Q682">
            <v>13611.628964828406</v>
          </cell>
          <cell r="R682">
            <v>14048.073310308935</v>
          </cell>
          <cell r="S682">
            <v>-3.6976457574788416E-2</v>
          </cell>
          <cell r="T682">
            <v>449549322.76819861</v>
          </cell>
          <cell r="U682">
            <v>288742697.51582456</v>
          </cell>
        </row>
        <row r="683">
          <cell r="C683">
            <v>11104</v>
          </cell>
          <cell r="D683" t="str">
            <v>ปลาปาก,รพช.</v>
          </cell>
          <cell r="E683" t="str">
            <v>รพช.30BedsPOP40000-60000</v>
          </cell>
          <cell r="F683">
            <v>65861302.329999998</v>
          </cell>
          <cell r="G683">
            <v>41925289.490000002</v>
          </cell>
          <cell r="H683">
            <v>0.63656939669871848</v>
          </cell>
          <cell r="I683">
            <v>56455971.11999999</v>
          </cell>
          <cell r="J683">
            <v>35938143.475898668</v>
          </cell>
          <cell r="K683">
            <v>90903</v>
          </cell>
          <cell r="L683">
            <v>67952773.189136669</v>
          </cell>
          <cell r="M683">
            <v>747.53058963000854</v>
          </cell>
          <cell r="N683">
            <v>635.54962394588699</v>
          </cell>
          <cell r="O683">
            <v>1305.6043999999999</v>
          </cell>
          <cell r="P683">
            <v>13004730.760863328</v>
          </cell>
          <cell r="Q683">
            <v>9960.6977127706741</v>
          </cell>
          <cell r="R683">
            <v>14762.0315380762</v>
          </cell>
          <cell r="S683">
            <v>-4.8306370189121726E-2</v>
          </cell>
          <cell r="T683">
            <v>53728788.079690903</v>
          </cell>
          <cell r="U683">
            <v>34202102.213242136</v>
          </cell>
        </row>
        <row r="684">
          <cell r="C684">
            <v>11105</v>
          </cell>
          <cell r="D684" t="str">
            <v>ท่าอุเทน,รพช.</v>
          </cell>
          <cell r="E684" t="str">
            <v>รพช.30BedsPOP60000-80000</v>
          </cell>
          <cell r="F684">
            <v>42746013.100000001</v>
          </cell>
          <cell r="G684">
            <v>35221936</v>
          </cell>
          <cell r="H684">
            <v>0.82398178088800522</v>
          </cell>
          <cell r="I684">
            <v>37038055.760000005</v>
          </cell>
          <cell r="J684">
            <v>30518683.145754043</v>
          </cell>
          <cell r="K684">
            <v>68889</v>
          </cell>
          <cell r="L684">
            <v>52026797.837266207</v>
          </cell>
          <cell r="M684">
            <v>755.22649243371518</v>
          </cell>
          <cell r="N684">
            <v>692.58527443236471</v>
          </cell>
          <cell r="O684">
            <v>1412.2427</v>
          </cell>
          <cell r="P684">
            <v>18424899.582733791</v>
          </cell>
          <cell r="Q684">
            <v>13046.553246643647</v>
          </cell>
          <cell r="R684">
            <v>14363.686703651305</v>
          </cell>
          <cell r="S684">
            <v>-3.4849107221272282E-2</v>
          </cell>
          <cell r="T684">
            <v>35747312.583552301</v>
          </cell>
          <cell r="U684">
            <v>29455134.284555625</v>
          </cell>
        </row>
        <row r="685">
          <cell r="C685">
            <v>11106</v>
          </cell>
          <cell r="D685" t="str">
            <v>บ้านแพง,รพช.</v>
          </cell>
          <cell r="E685" t="str">
            <v>รพช.60BedsPOP&lt;40000</v>
          </cell>
          <cell r="F685">
            <v>46296091.57</v>
          </cell>
          <cell r="G685">
            <v>35365490.68</v>
          </cell>
          <cell r="H685">
            <v>0.76389797671207604</v>
          </cell>
          <cell r="I685">
            <v>41883579.649999999</v>
          </cell>
          <cell r="J685">
            <v>31994781.752094083</v>
          </cell>
          <cell r="K685">
            <v>81666</v>
          </cell>
          <cell r="L685">
            <v>47965970.116883159</v>
          </cell>
          <cell r="M685">
            <v>587.34320423288955</v>
          </cell>
          <cell r="N685">
            <v>715.82506800815213</v>
          </cell>
          <cell r="O685">
            <v>1587.6363000000001</v>
          </cell>
          <cell r="P685">
            <v>26169685.693116851</v>
          </cell>
          <cell r="Q685">
            <v>16483.426143076249</v>
          </cell>
          <cell r="R685">
            <v>19250.523323134847</v>
          </cell>
          <cell r="S685">
            <v>0.20079061354646255</v>
          </cell>
          <cell r="T685">
            <v>41883579.649999999</v>
          </cell>
          <cell r="U685">
            <v>31994781.752094083</v>
          </cell>
        </row>
        <row r="686">
          <cell r="C686">
            <v>11107</v>
          </cell>
          <cell r="D686" t="str">
            <v>นาทม,รพช.</v>
          </cell>
          <cell r="E686" t="str">
            <v>รพช.30BedsPOP20000-40000</v>
          </cell>
          <cell r="F686">
            <v>32915995.710000001</v>
          </cell>
          <cell r="G686">
            <v>29960411.880000003</v>
          </cell>
          <cell r="H686">
            <v>0.91020828122473962</v>
          </cell>
          <cell r="I686">
            <v>28246060.689999994</v>
          </cell>
          <cell r="J686">
            <v>25709798.352014579</v>
          </cell>
          <cell r="K686">
            <v>43229</v>
          </cell>
          <cell r="L686">
            <v>27709221.877692442</v>
          </cell>
          <cell r="M686">
            <v>640.98688097555907</v>
          </cell>
          <cell r="N686">
            <v>639.72346893498218</v>
          </cell>
          <cell r="O686">
            <v>797.65</v>
          </cell>
          <cell r="P686">
            <v>14919927.312307555</v>
          </cell>
          <cell r="Q686">
            <v>18704.854650921527</v>
          </cell>
          <cell r="R686">
            <v>14702.838036570827</v>
          </cell>
          <cell r="S686">
            <v>-7.6164423950093291E-2</v>
          </cell>
          <cell r="T686">
            <v>26094715.748686772</v>
          </cell>
          <cell r="U686">
            <v>23751626.370660331</v>
          </cell>
        </row>
        <row r="687">
          <cell r="C687">
            <v>11108</v>
          </cell>
          <cell r="D687" t="str">
            <v>เรณูนคร,รพช.</v>
          </cell>
          <cell r="E687" t="str">
            <v>รพช.30BedsPOP40000-60000</v>
          </cell>
          <cell r="F687">
            <v>69399068.25999999</v>
          </cell>
          <cell r="G687">
            <v>54070711.169999994</v>
          </cell>
          <cell r="H687">
            <v>0.7791273359380978</v>
          </cell>
          <cell r="I687">
            <v>52306639.500000007</v>
          </cell>
          <cell r="J687">
            <v>40753532.685509481</v>
          </cell>
          <cell r="K687">
            <v>100854</v>
          </cell>
          <cell r="L687">
            <v>59782573.751851007</v>
          </cell>
          <cell r="M687">
            <v>592.76353691327074</v>
          </cell>
          <cell r="N687">
            <v>635.54962394588699</v>
          </cell>
          <cell r="O687">
            <v>2080</v>
          </cell>
          <cell r="P687">
            <v>27240925.228148982</v>
          </cell>
          <cell r="Q687">
            <v>13096.598667379318</v>
          </cell>
          <cell r="R687">
            <v>14762.0315380762</v>
          </cell>
          <cell r="S687">
            <v>8.9392502988472525E-2</v>
          </cell>
          <cell r="T687">
            <v>52306639.500000007</v>
          </cell>
          <cell r="U687">
            <v>40753532.685509481</v>
          </cell>
        </row>
        <row r="688">
          <cell r="C688">
            <v>11110</v>
          </cell>
          <cell r="D688" t="str">
            <v>ศรีสงคราม,รพช.</v>
          </cell>
          <cell r="E688" t="str">
            <v>รพช.60BedsPOP60000-80000</v>
          </cell>
          <cell r="F688">
            <v>100510052.69000001</v>
          </cell>
          <cell r="G688">
            <v>77877710.970000014</v>
          </cell>
          <cell r="H688">
            <v>0.77482509346797168</v>
          </cell>
          <cell r="I688">
            <v>77505662.229999974</v>
          </cell>
          <cell r="J688">
            <v>60053331.981656775</v>
          </cell>
          <cell r="K688">
            <v>120826</v>
          </cell>
          <cell r="L688">
            <v>71454594.259818047</v>
          </cell>
          <cell r="M688">
            <v>591.38425719479289</v>
          </cell>
          <cell r="N688">
            <v>593.80677855876331</v>
          </cell>
          <cell r="O688">
            <v>3539.1208000000001</v>
          </cell>
          <cell r="P688">
            <v>38597664.790181972</v>
          </cell>
          <cell r="Q688">
            <v>10906.003770818439</v>
          </cell>
          <cell r="R688">
            <v>13228.8478475954</v>
          </cell>
          <cell r="S688">
            <v>7.7358969521318807E-2</v>
          </cell>
          <cell r="T688">
            <v>77505662.229999974</v>
          </cell>
          <cell r="U688">
            <v>60053331.981656775</v>
          </cell>
        </row>
        <row r="689">
          <cell r="C689">
            <v>11111</v>
          </cell>
          <cell r="D689" t="str">
            <v>นาหว้า,รพช.</v>
          </cell>
          <cell r="E689" t="str">
            <v>รพช.30BedsPOP40000-60000</v>
          </cell>
          <cell r="F689">
            <v>48023199.460000001</v>
          </cell>
          <cell r="G689">
            <v>43244231.460000001</v>
          </cell>
          <cell r="H689">
            <v>0.9004862638529415</v>
          </cell>
          <cell r="I689">
            <v>36131300.550000004</v>
          </cell>
          <cell r="J689">
            <v>32535739.840417236</v>
          </cell>
          <cell r="K689">
            <v>92091</v>
          </cell>
          <cell r="L689">
            <v>46491670.924016602</v>
          </cell>
          <cell r="M689">
            <v>504.84489172684198</v>
          </cell>
          <cell r="N689">
            <v>635.54962394588699</v>
          </cell>
          <cell r="O689">
            <v>1318.8061000000002</v>
          </cell>
          <cell r="P689">
            <v>20039784.385983396</v>
          </cell>
          <cell r="Q689">
            <v>15195.398615447253</v>
          </cell>
          <cell r="R689">
            <v>14762.0315380762</v>
          </cell>
          <cell r="S689">
            <v>0.17232754486109494</v>
          </cell>
          <cell r="T689">
            <v>36131300.550000004</v>
          </cell>
          <cell r="U689">
            <v>32535739.840417236</v>
          </cell>
        </row>
        <row r="690">
          <cell r="C690">
            <v>11112</v>
          </cell>
          <cell r="D690" t="str">
            <v>โพนสวรรค์,รพช.</v>
          </cell>
          <cell r="E690" t="str">
            <v>รพช.30BedsPOP40000-60000</v>
          </cell>
          <cell r="F690">
            <v>49865509.620000005</v>
          </cell>
          <cell r="G690">
            <v>44851567.780000001</v>
          </cell>
          <cell r="H690">
            <v>0.89945070494197821</v>
          </cell>
          <cell r="I690">
            <v>44188348.660000004</v>
          </cell>
          <cell r="J690">
            <v>39745241.352458924</v>
          </cell>
          <cell r="K690">
            <v>87835</v>
          </cell>
          <cell r="L690">
            <v>43817268.11133118</v>
          </cell>
          <cell r="M690">
            <v>498.8588616306846</v>
          </cell>
          <cell r="N690">
            <v>635.54962394588699</v>
          </cell>
          <cell r="O690">
            <v>1156.674</v>
          </cell>
          <cell r="P690">
            <v>20253158.058668818</v>
          </cell>
          <cell r="Q690">
            <v>17509.823907746537</v>
          </cell>
          <cell r="R690">
            <v>14762.0315380762</v>
          </cell>
          <cell r="S690">
            <v>0.13778483528635047</v>
          </cell>
          <cell r="T690">
            <v>44188348.660000004</v>
          </cell>
          <cell r="U690">
            <v>39745241.352458924</v>
          </cell>
        </row>
        <row r="691">
          <cell r="C691">
            <v>11451</v>
          </cell>
          <cell r="D691" t="str">
            <v>ธาตุพนม,รพร.</v>
          </cell>
          <cell r="E691" t="str">
            <v>รพช.120BedsPOP&lt;100000</v>
          </cell>
          <cell r="F691">
            <v>139417978.88999999</v>
          </cell>
          <cell r="G691">
            <v>98975900.5</v>
          </cell>
          <cell r="H691">
            <v>0.70992207237555383</v>
          </cell>
          <cell r="I691">
            <v>111345410.20999999</v>
          </cell>
          <cell r="J691">
            <v>79046564.365789339</v>
          </cell>
          <cell r="K691">
            <v>131705</v>
          </cell>
          <cell r="L691">
            <v>94931158.024916634</v>
          </cell>
          <cell r="M691">
            <v>720.78628772572517</v>
          </cell>
          <cell r="N691">
            <v>614.13597666079704</v>
          </cell>
          <cell r="O691">
            <v>4980.1270000000004</v>
          </cell>
          <cell r="P691">
            <v>78033965.735083386</v>
          </cell>
          <cell r="Q691">
            <v>15669.071438355564</v>
          </cell>
          <cell r="R691">
            <v>13494.284311153207</v>
          </cell>
          <cell r="S691">
            <v>-0.14382723389229471</v>
          </cell>
          <cell r="T691">
            <v>95330907.852892831</v>
          </cell>
          <cell r="U691">
            <v>67677515.664368629</v>
          </cell>
        </row>
        <row r="692">
          <cell r="C692">
            <v>11040</v>
          </cell>
          <cell r="D692" t="str">
            <v>บึงกาฬ,รพช.</v>
          </cell>
          <cell r="E692" t="str">
            <v xml:space="preserve">รพท.=/&lt;200 </v>
          </cell>
          <cell r="F692">
            <v>292056169.12</v>
          </cell>
          <cell r="G692">
            <v>206493633.49000001</v>
          </cell>
          <cell r="H692">
            <v>0.70703397265050039</v>
          </cell>
          <cell r="I692">
            <v>252589310.79000002</v>
          </cell>
          <cell r="J692">
            <v>178589223.85690561</v>
          </cell>
          <cell r="K692">
            <v>195722</v>
          </cell>
          <cell r="L692">
            <v>144020561.21938765</v>
          </cell>
          <cell r="M692">
            <v>735.84247667297313</v>
          </cell>
          <cell r="N692">
            <v>759.49236203220676</v>
          </cell>
          <cell r="O692">
            <v>16244.619999999999</v>
          </cell>
          <cell r="P692">
            <v>195877059.91061234</v>
          </cell>
          <cell r="Q692">
            <v>12057.965031537355</v>
          </cell>
          <cell r="R692">
            <v>18881.26402627401</v>
          </cell>
          <cell r="S692">
            <v>0.33972200745116432</v>
          </cell>
          <cell r="T692">
            <v>252589310.79000002</v>
          </cell>
          <cell r="U692">
            <v>178589223.85690561</v>
          </cell>
        </row>
        <row r="693">
          <cell r="C693">
            <v>11041</v>
          </cell>
          <cell r="D693" t="str">
            <v>พรเจริญ,รพช.</v>
          </cell>
          <cell r="E693" t="str">
            <v>รพช.30BedsPOP40000-60000</v>
          </cell>
          <cell r="F693">
            <v>66326461.179999992</v>
          </cell>
          <cell r="G693">
            <v>55619068.429999992</v>
          </cell>
          <cell r="H693">
            <v>0.83856529416002223</v>
          </cell>
          <cell r="I693">
            <v>48281449.010000005</v>
          </cell>
          <cell r="J693">
            <v>40487147.491542771</v>
          </cell>
          <cell r="K693">
            <v>94354</v>
          </cell>
          <cell r="L693">
            <v>39387809.970326208</v>
          </cell>
          <cell r="M693">
            <v>417.44716673724702</v>
          </cell>
          <cell r="N693">
            <v>635.54962394588699</v>
          </cell>
          <cell r="O693">
            <v>2686.9213</v>
          </cell>
          <cell r="P693">
            <v>25149646.609673802</v>
          </cell>
          <cell r="Q693">
            <v>9360.0235368537979</v>
          </cell>
          <cell r="R693">
            <v>14762.0315380762</v>
          </cell>
          <cell r="S693">
            <v>0.54377119069167557</v>
          </cell>
          <cell r="T693">
            <v>48281449.010000005</v>
          </cell>
          <cell r="U693">
            <v>40487147.491542771</v>
          </cell>
        </row>
        <row r="694">
          <cell r="C694">
            <v>11043</v>
          </cell>
          <cell r="D694" t="str">
            <v>โซ่พิสัย,รพช.</v>
          </cell>
          <cell r="E694" t="str">
            <v>รพช.30BedsPOP40000-60000</v>
          </cell>
          <cell r="F694">
            <v>68555610.49000001</v>
          </cell>
          <cell r="G694">
            <v>60086151.490000002</v>
          </cell>
          <cell r="H694">
            <v>0.87645855766632808</v>
          </cell>
          <cell r="I694">
            <v>50885495.739999995</v>
          </cell>
          <cell r="J694">
            <v>44599028.20241648</v>
          </cell>
          <cell r="K694">
            <v>94614</v>
          </cell>
          <cell r="L694">
            <v>46892480.663014941</v>
          </cell>
          <cell r="M694">
            <v>495.61883720184056</v>
          </cell>
          <cell r="N694">
            <v>635.54962394588699</v>
          </cell>
          <cell r="O694">
            <v>2486.7878000000001</v>
          </cell>
          <cell r="P694">
            <v>24434297.016985051</v>
          </cell>
          <cell r="Q694">
            <v>9825.6461677128427</v>
          </cell>
          <cell r="R694">
            <v>14762.0315380762</v>
          </cell>
          <cell r="S694">
            <v>0.35772195523244188</v>
          </cell>
          <cell r="T694">
            <v>50885495.739999995</v>
          </cell>
          <cell r="U694">
            <v>44599028.20241648</v>
          </cell>
        </row>
        <row r="695">
          <cell r="C695">
            <v>11046</v>
          </cell>
          <cell r="D695" t="str">
            <v>เซกา,รพช.</v>
          </cell>
          <cell r="E695" t="str">
            <v>รพช.60BedsPOP80000-100000</v>
          </cell>
          <cell r="F695">
            <v>121035116.76999998</v>
          </cell>
          <cell r="G695">
            <v>93033542.579999983</v>
          </cell>
          <cell r="H695">
            <v>0.76864917441100422</v>
          </cell>
          <cell r="I695">
            <v>88724793.810000002</v>
          </cell>
          <cell r="J695">
            <v>68198239.511843085</v>
          </cell>
          <cell r="K695">
            <v>117864</v>
          </cell>
          <cell r="L695">
            <v>61795459.161725715</v>
          </cell>
          <cell r="M695">
            <v>524.29460362558302</v>
          </cell>
          <cell r="N695">
            <v>690.56996926959641</v>
          </cell>
          <cell r="O695">
            <v>3846.7001</v>
          </cell>
          <cell r="P695">
            <v>55442023.808274299</v>
          </cell>
          <cell r="Q695">
            <v>14412.879186571965</v>
          </cell>
          <cell r="R695">
            <v>13783.373240377297</v>
          </cell>
          <cell r="S695">
            <v>0.1465091084775646</v>
          </cell>
          <cell r="T695">
            <v>88724793.810000002</v>
          </cell>
          <cell r="U695">
            <v>68198239.511843085</v>
          </cell>
        </row>
        <row r="696">
          <cell r="C696">
            <v>11047</v>
          </cell>
          <cell r="D696" t="str">
            <v>ปากคาด,รพช.</v>
          </cell>
          <cell r="E696" t="str">
            <v>รพช.30BedsPOP20000-40000</v>
          </cell>
          <cell r="F696">
            <v>56207329.960000001</v>
          </cell>
          <cell r="G696">
            <v>45510476.310000002</v>
          </cell>
          <cell r="H696">
            <v>0.80968934732156062</v>
          </cell>
          <cell r="I696">
            <v>51334877.829999998</v>
          </cell>
          <cell r="J696">
            <v>41565303.725004748</v>
          </cell>
          <cell r="K696">
            <v>101943</v>
          </cell>
          <cell r="L696">
            <v>53257869.338951647</v>
          </cell>
          <cell r="M696">
            <v>522.4279189248075</v>
          </cell>
          <cell r="N696">
            <v>639.72346893498218</v>
          </cell>
          <cell r="O696">
            <v>2155.2714999999998</v>
          </cell>
          <cell r="P696">
            <v>21755251.271048341</v>
          </cell>
          <cell r="Q696">
            <v>10093.972509286345</v>
          </cell>
          <cell r="R696">
            <v>14702.838036570827</v>
          </cell>
          <cell r="S696">
            <v>0.29182650441631813</v>
          </cell>
          <cell r="T696">
            <v>51334877.829999998</v>
          </cell>
          <cell r="U696">
            <v>41565303.725004748</v>
          </cell>
        </row>
        <row r="697">
          <cell r="C697">
            <v>11048</v>
          </cell>
          <cell r="D697" t="str">
            <v>บึงโขงหลง,รพช.</v>
          </cell>
          <cell r="E697" t="str">
            <v>รพช.30BedsPOP20000-40000</v>
          </cell>
          <cell r="F697">
            <v>73759811.419999987</v>
          </cell>
          <cell r="G697">
            <v>61129531.829999991</v>
          </cell>
          <cell r="H697">
            <v>0.82876475214827772</v>
          </cell>
          <cell r="I697">
            <v>56879962.18</v>
          </cell>
          <cell r="J697">
            <v>47140107.758311108</v>
          </cell>
          <cell r="K697">
            <v>76572</v>
          </cell>
          <cell r="L697">
            <v>38808162.198233426</v>
          </cell>
          <cell r="M697">
            <v>506.81923154982798</v>
          </cell>
          <cell r="N697">
            <v>639.72346893498218</v>
          </cell>
          <cell r="O697">
            <v>2599.5300000000007</v>
          </cell>
          <cell r="P697">
            <v>32039743.241766576</v>
          </cell>
          <cell r="Q697">
            <v>12325.206187951886</v>
          </cell>
          <cell r="R697">
            <v>14702.838036570827</v>
          </cell>
          <cell r="S697">
            <v>0.23088147042468782</v>
          </cell>
          <cell r="T697">
            <v>56879962.18</v>
          </cell>
          <cell r="U697">
            <v>47140107.758311108</v>
          </cell>
        </row>
        <row r="698">
          <cell r="C698">
            <v>11049</v>
          </cell>
          <cell r="D698" t="str">
            <v>ศรีวิไล,รพช.</v>
          </cell>
          <cell r="E698" t="str">
            <v>รพช.30BedsPOP20000-40000</v>
          </cell>
          <cell r="F698">
            <v>49006169.609999992</v>
          </cell>
          <cell r="G698">
            <v>41496507.099999994</v>
          </cell>
          <cell r="H698">
            <v>0.84676087582924242</v>
          </cell>
          <cell r="I698">
            <v>36590878.660000004</v>
          </cell>
          <cell r="J698">
            <v>30983724.461503141</v>
          </cell>
          <cell r="K698">
            <v>82100</v>
          </cell>
          <cell r="L698">
            <v>35427565.978669234</v>
          </cell>
          <cell r="M698">
            <v>431.51724699962523</v>
          </cell>
          <cell r="N698">
            <v>639.72346893498218</v>
          </cell>
          <cell r="O698">
            <v>1502.7399999999998</v>
          </cell>
          <cell r="P698">
            <v>18361832.841330767</v>
          </cell>
          <cell r="Q698">
            <v>12218.90203317325</v>
          </cell>
          <cell r="R698">
            <v>14702.838036570827</v>
          </cell>
          <cell r="S698">
            <v>0.38718485923837437</v>
          </cell>
          <cell r="T698">
            <v>36590878.660000004</v>
          </cell>
          <cell r="U698">
            <v>30983724.461503141</v>
          </cell>
        </row>
        <row r="699">
          <cell r="C699">
            <v>11050</v>
          </cell>
          <cell r="D699" t="str">
            <v>บุ่งคล้า,รพช.</v>
          </cell>
          <cell r="E699" t="str">
            <v>รพช.10BedsPOP&lt;15000</v>
          </cell>
          <cell r="F699">
            <v>37565293.810000002</v>
          </cell>
          <cell r="G699">
            <v>31526021.809999999</v>
          </cell>
          <cell r="H699">
            <v>0.83923266964060506</v>
          </cell>
          <cell r="I699">
            <v>28197884.549999997</v>
          </cell>
          <cell r="J699">
            <v>23664585.92911407</v>
          </cell>
          <cell r="K699">
            <v>46855</v>
          </cell>
          <cell r="L699">
            <v>22757293.127998918</v>
          </cell>
          <cell r="M699">
            <v>485.69615042149007</v>
          </cell>
          <cell r="N699">
            <v>826.45356328610058</v>
          </cell>
          <cell r="O699">
            <v>952.36759999999992</v>
          </cell>
          <cell r="P699">
            <v>16973061.622001074</v>
          </cell>
          <cell r="Q699">
            <v>17821.964567044361</v>
          </cell>
          <cell r="R699">
            <v>19643.580865919103</v>
          </cell>
          <cell r="S699">
            <v>0.4455292945113094</v>
          </cell>
          <cell r="T699">
            <v>28197884.549999997</v>
          </cell>
          <cell r="U699">
            <v>23664585.92911407</v>
          </cell>
        </row>
        <row r="700">
          <cell r="C700">
            <v>10705</v>
          </cell>
          <cell r="D700" t="str">
            <v>เลย,รพท.</v>
          </cell>
          <cell r="E700" t="str">
            <v xml:space="preserve">รพท.400to500Beds </v>
          </cell>
          <cell r="F700">
            <v>859460966.35000002</v>
          </cell>
          <cell r="G700">
            <v>569818688.57000005</v>
          </cell>
          <cell r="H700">
            <v>0.66299542489978724</v>
          </cell>
          <cell r="I700">
            <v>636196085.69000006</v>
          </cell>
          <cell r="J700">
            <v>421795094.15162307</v>
          </cell>
          <cell r="K700">
            <v>430440</v>
          </cell>
          <cell r="L700">
            <v>297532252.15741587</v>
          </cell>
          <cell r="M700">
            <v>691.22816689298361</v>
          </cell>
          <cell r="N700">
            <v>791.31560871627369</v>
          </cell>
          <cell r="O700">
            <v>55414.979600000006</v>
          </cell>
          <cell r="P700">
            <v>535831742.61258417</v>
          </cell>
          <cell r="Q700">
            <v>9669.4385972955242</v>
          </cell>
          <cell r="R700">
            <v>13413.586622617246</v>
          </cell>
          <cell r="S700">
            <v>0.30066516729001891</v>
          </cell>
          <cell r="T700">
            <v>636196085.69000006</v>
          </cell>
          <cell r="U700">
            <v>421795094.15162307</v>
          </cell>
        </row>
        <row r="701">
          <cell r="C701">
            <v>11030</v>
          </cell>
          <cell r="D701" t="str">
            <v>นาด้วง,รพช.</v>
          </cell>
          <cell r="E701" t="str">
            <v>รพช.30BedsPOP20000-40000</v>
          </cell>
          <cell r="F701">
            <v>34082490.600000009</v>
          </cell>
          <cell r="G701">
            <v>30352955.100000005</v>
          </cell>
          <cell r="H701">
            <v>0.890573269900645</v>
          </cell>
          <cell r="I701">
            <v>28673644.760000005</v>
          </cell>
          <cell r="J701">
            <v>25535981.573882699</v>
          </cell>
          <cell r="K701">
            <v>54515</v>
          </cell>
          <cell r="L701">
            <v>33723416.069862209</v>
          </cell>
          <cell r="M701">
            <v>618.60801742386877</v>
          </cell>
          <cell r="N701">
            <v>639.72346893498218</v>
          </cell>
          <cell r="O701">
            <v>1306.1320999999998</v>
          </cell>
          <cell r="P701">
            <v>22627710.470137801</v>
          </cell>
          <cell r="Q701">
            <v>17324.212819007975</v>
          </cell>
          <cell r="R701">
            <v>14702.838036570827</v>
          </cell>
          <cell r="S701">
            <v>-4.0331987129486033E-2</v>
          </cell>
          <cell r="T701">
            <v>27517179.688584231</v>
          </cell>
          <cell r="U701">
            <v>24506064.693706069</v>
          </cell>
        </row>
        <row r="702">
          <cell r="C702">
            <v>11031</v>
          </cell>
          <cell r="D702" t="str">
            <v>เชียงคาน,รพช.</v>
          </cell>
          <cell r="E702" t="str">
            <v>รพช.30BedsPOP40000-60000</v>
          </cell>
          <cell r="F702">
            <v>73995180.679999992</v>
          </cell>
          <cell r="G702">
            <v>60761362.579999998</v>
          </cell>
          <cell r="H702">
            <v>0.82115297268843701</v>
          </cell>
          <cell r="I702">
            <v>67233469.909999996</v>
          </cell>
          <cell r="J702">
            <v>55208963.680755079</v>
          </cell>
          <cell r="K702">
            <v>115380</v>
          </cell>
          <cell r="L702">
            <v>70780927.235736743</v>
          </cell>
          <cell r="M702">
            <v>613.45924107936162</v>
          </cell>
          <cell r="N702">
            <v>635.54962394588699</v>
          </cell>
          <cell r="O702">
            <v>2548.1488000000004</v>
          </cell>
          <cell r="P702">
            <v>27014557.034263253</v>
          </cell>
          <cell r="Q702">
            <v>10601.640310119743</v>
          </cell>
          <cell r="R702">
            <v>14762.0315380762</v>
          </cell>
          <cell r="S702">
            <v>0.13446514824633302</v>
          </cell>
          <cell r="T702">
            <v>67233469.909999996</v>
          </cell>
          <cell r="U702">
            <v>55208963.680755079</v>
          </cell>
        </row>
        <row r="703">
          <cell r="C703">
            <v>11032</v>
          </cell>
          <cell r="D703" t="str">
            <v>ปากชม,รพช.</v>
          </cell>
          <cell r="E703" t="str">
            <v>รพช.30BedsPOP20000-40000</v>
          </cell>
          <cell r="F703">
            <v>53098180.379999995</v>
          </cell>
          <cell r="G703">
            <v>46117749.379999995</v>
          </cell>
          <cell r="H703">
            <v>0.86853728413960385</v>
          </cell>
          <cell r="I703">
            <v>40949957.219999991</v>
          </cell>
          <cell r="J703">
            <v>35566564.629491754</v>
          </cell>
          <cell r="K703">
            <v>71142</v>
          </cell>
          <cell r="L703">
            <v>36161644.20319359</v>
          </cell>
          <cell r="M703">
            <v>508.30232778377876</v>
          </cell>
          <cell r="N703">
            <v>639.72346893498218</v>
          </cell>
          <cell r="O703">
            <v>2575.4960000000001</v>
          </cell>
          <cell r="P703">
            <v>22714374.696806412</v>
          </cell>
          <cell r="Q703">
            <v>8819.417578907678</v>
          </cell>
          <cell r="R703">
            <v>14702.838036570827</v>
          </cell>
          <cell r="S703">
            <v>0.41616755236839742</v>
          </cell>
          <cell r="T703">
            <v>40949957.219999991</v>
          </cell>
          <cell r="U703">
            <v>35566564.629491754</v>
          </cell>
        </row>
        <row r="704">
          <cell r="C704">
            <v>11033</v>
          </cell>
          <cell r="D704" t="str">
            <v>นาแห้ว,รพช.</v>
          </cell>
          <cell r="E704" t="str">
            <v>รพช.30BedsPOP&lt;20000</v>
          </cell>
          <cell r="F704">
            <v>25062005.640000001</v>
          </cell>
          <cell r="G704">
            <v>21020848.539999999</v>
          </cell>
          <cell r="H704">
            <v>0.83875364334169067</v>
          </cell>
          <cell r="I704">
            <v>21774555.879999999</v>
          </cell>
          <cell r="J704">
            <v>18263488.076497231</v>
          </cell>
          <cell r="K704">
            <v>29627</v>
          </cell>
          <cell r="L704">
            <v>20390688.643143147</v>
          </cell>
          <cell r="M704">
            <v>688.24682361167675</v>
          </cell>
          <cell r="N704">
            <v>742.70450475732036</v>
          </cell>
          <cell r="O704">
            <v>616.92430000000013</v>
          </cell>
          <cell r="P704">
            <v>12310876.366856853</v>
          </cell>
          <cell r="Q704">
            <v>19955.246319292091</v>
          </cell>
          <cell r="R704">
            <v>17873.280286501853</v>
          </cell>
          <cell r="S704">
            <v>1.0060750358537379E-2</v>
          </cell>
          <cell r="T704">
            <v>21774555.879999999</v>
          </cell>
          <cell r="U704">
            <v>18263488.076497231</v>
          </cell>
        </row>
        <row r="705">
          <cell r="C705">
            <v>11034</v>
          </cell>
          <cell r="D705" t="str">
            <v>ภูเรือ,รพช.</v>
          </cell>
          <cell r="E705" t="str">
            <v>รพช.30BedsPOP20000-40000</v>
          </cell>
          <cell r="F705">
            <v>32306035.43</v>
          </cell>
          <cell r="G705">
            <v>27399332.43</v>
          </cell>
          <cell r="H705">
            <v>0.84811807036391895</v>
          </cell>
          <cell r="I705">
            <v>25764576.510000002</v>
          </cell>
          <cell r="J705">
            <v>21851402.913404755</v>
          </cell>
          <cell r="K705">
            <v>43785</v>
          </cell>
          <cell r="L705">
            <v>34757642.130142972</v>
          </cell>
          <cell r="M705">
            <v>793.82533128110015</v>
          </cell>
          <cell r="N705">
            <v>639.72346893498218</v>
          </cell>
          <cell r="O705">
            <v>578.68000000000006</v>
          </cell>
          <cell r="P705">
            <v>11967383.62985703</v>
          </cell>
          <cell r="Q705">
            <v>20680.485985098894</v>
          </cell>
          <cell r="R705">
            <v>14702.838036570827</v>
          </cell>
          <cell r="S705">
            <v>-0.21843744742066051</v>
          </cell>
          <cell r="T705">
            <v>20136628.183281291</v>
          </cell>
          <cell r="U705">
            <v>17078238.238440234</v>
          </cell>
        </row>
        <row r="706">
          <cell r="C706">
            <v>11035</v>
          </cell>
          <cell r="D706" t="str">
            <v>ท่าลี่,รพช.</v>
          </cell>
          <cell r="E706" t="str">
            <v>รพช.30BedsPOP20000-40000</v>
          </cell>
          <cell r="F706">
            <v>63545621.009999983</v>
          </cell>
          <cell r="G706">
            <v>48343061.649999991</v>
          </cell>
          <cell r="H706">
            <v>0.76076149515310254</v>
          </cell>
          <cell r="I706">
            <v>42413109.500000007</v>
          </cell>
          <cell r="J706">
            <v>32266260.597312264</v>
          </cell>
          <cell r="K706">
            <v>69931</v>
          </cell>
          <cell r="L706">
            <v>43153013.649157166</v>
          </cell>
          <cell r="M706">
            <v>617.07988802043678</v>
          </cell>
          <cell r="N706">
            <v>639.72346893498218</v>
          </cell>
          <cell r="O706">
            <v>2489.5371</v>
          </cell>
          <cell r="P706">
            <v>24638171.750842821</v>
          </cell>
          <cell r="Q706">
            <v>9896.6879227639638</v>
          </cell>
          <cell r="R706">
            <v>14702.838036570827</v>
          </cell>
          <cell r="S706">
            <v>0.19985750645136957</v>
          </cell>
          <cell r="T706">
            <v>42413109.500000007</v>
          </cell>
          <cell r="U706">
            <v>32266260.597312264</v>
          </cell>
        </row>
        <row r="707">
          <cell r="C707">
            <v>11036</v>
          </cell>
          <cell r="D707" t="str">
            <v>วังสะพุง,รพช.</v>
          </cell>
          <cell r="E707" t="str">
            <v>รพช.90BedsPOP80000-100000</v>
          </cell>
          <cell r="F707">
            <v>119584325.52</v>
          </cell>
          <cell r="G707">
            <v>97967937.700000003</v>
          </cell>
          <cell r="H707">
            <v>0.81923728109011462</v>
          </cell>
          <cell r="I707">
            <v>108818453.87999995</v>
          </cell>
          <cell r="J707">
            <v>89148134.289081201</v>
          </cell>
          <cell r="K707">
            <v>143875</v>
          </cell>
          <cell r="L707">
            <v>109517984.43583085</v>
          </cell>
          <cell r="M707">
            <v>761.20232448883303</v>
          </cell>
          <cell r="N707">
            <v>678.61680281825818</v>
          </cell>
          <cell r="O707">
            <v>4472.5198999999993</v>
          </cell>
          <cell r="P707">
            <v>69684250.414169163</v>
          </cell>
          <cell r="Q707">
            <v>15580.534457581547</v>
          </cell>
          <cell r="R707">
            <v>12849.659147215845</v>
          </cell>
          <cell r="S707">
            <v>-0.13446197320336181</v>
          </cell>
          <cell r="T707">
            <v>94186509.850356132</v>
          </cell>
          <cell r="U707">
            <v>77161100.245173052</v>
          </cell>
        </row>
        <row r="708">
          <cell r="C708">
            <v>11037</v>
          </cell>
          <cell r="D708" t="str">
            <v>ภูกระดึง,รพช.</v>
          </cell>
          <cell r="E708" t="str">
            <v>รพช.60BedsPOP40000-60000</v>
          </cell>
          <cell r="F708">
            <v>60873387.450000003</v>
          </cell>
          <cell r="G708">
            <v>50566663.149999999</v>
          </cell>
          <cell r="H708">
            <v>0.83068587552375472</v>
          </cell>
          <cell r="I708">
            <v>51978119.279999986</v>
          </cell>
          <cell r="J708">
            <v>43177489.522184946</v>
          </cell>
          <cell r="K708">
            <v>88529</v>
          </cell>
          <cell r="L708">
            <v>59033786.167321205</v>
          </cell>
          <cell r="M708">
            <v>666.82992202917922</v>
          </cell>
          <cell r="N708">
            <v>606.27024231824566</v>
          </cell>
          <cell r="O708">
            <v>2158.3100000000004</v>
          </cell>
          <cell r="P708">
            <v>26329282.572678782</v>
          </cell>
          <cell r="Q708">
            <v>12199.027281844952</v>
          </cell>
          <cell r="R708">
            <v>14041.46808412123</v>
          </cell>
          <cell r="S708">
            <v>-1.6221645936674734E-2</v>
          </cell>
          <cell r="T708">
            <v>51134948.632585578</v>
          </cell>
          <cell r="U708">
            <v>42477079.574721575</v>
          </cell>
        </row>
        <row r="709">
          <cell r="C709">
            <v>11038</v>
          </cell>
          <cell r="D709" t="str">
            <v>ภูหลวง,รพช.</v>
          </cell>
          <cell r="E709" t="str">
            <v>รพช.30BedsPOP20000-40000</v>
          </cell>
          <cell r="F709">
            <v>40376193.380000003</v>
          </cell>
          <cell r="G709">
            <v>32340089.250000004</v>
          </cell>
          <cell r="H709">
            <v>0.80096924803266334</v>
          </cell>
          <cell r="I709">
            <v>29703730.039999992</v>
          </cell>
          <cell r="J709">
            <v>23791774.313904025</v>
          </cell>
          <cell r="K709">
            <v>53215</v>
          </cell>
          <cell r="L709">
            <v>31070327.779749218</v>
          </cell>
          <cell r="M709">
            <v>583.86409432959158</v>
          </cell>
          <cell r="N709">
            <v>639.72346893498218</v>
          </cell>
          <cell r="O709">
            <v>1137.01</v>
          </cell>
          <cell r="P709">
            <v>17993582.73025078</v>
          </cell>
          <cell r="Q709">
            <v>15825.351342776914</v>
          </cell>
          <cell r="R709">
            <v>14702.838036570827</v>
          </cell>
          <cell r="S709">
            <v>3.4572208935338619E-2</v>
          </cell>
          <cell r="T709">
            <v>29703730.039999992</v>
          </cell>
          <cell r="U709">
            <v>23791774.313904025</v>
          </cell>
        </row>
        <row r="710">
          <cell r="C710">
            <v>11039</v>
          </cell>
          <cell r="D710" t="str">
            <v>ผาขาว,รพช.</v>
          </cell>
          <cell r="E710" t="str">
            <v>รพช.30BedsPOP20000-40000</v>
          </cell>
          <cell r="F710">
            <v>55084620.819999993</v>
          </cell>
          <cell r="G710">
            <v>50551629.739999995</v>
          </cell>
          <cell r="H710">
            <v>0.9177085906643081</v>
          </cell>
          <cell r="I710">
            <v>42367733.920000002</v>
          </cell>
          <cell r="J710">
            <v>38881233.385363601</v>
          </cell>
          <cell r="K710">
            <v>82734</v>
          </cell>
          <cell r="L710">
            <v>40347145.602529228</v>
          </cell>
          <cell r="M710">
            <v>487.67309210879722</v>
          </cell>
          <cell r="N710">
            <v>639.72346893498218</v>
          </cell>
          <cell r="O710">
            <v>1564.3382000000001</v>
          </cell>
          <cell r="P710">
            <v>19530971.737470761</v>
          </cell>
          <cell r="Q710">
            <v>12485.133801291026</v>
          </cell>
          <cell r="R710">
            <v>14702.838036570827</v>
          </cell>
          <cell r="S710">
            <v>0.26802738697942474</v>
          </cell>
          <cell r="T710">
            <v>42367733.920000002</v>
          </cell>
          <cell r="U710">
            <v>38881233.385363601</v>
          </cell>
        </row>
        <row r="711">
          <cell r="C711">
            <v>11447</v>
          </cell>
          <cell r="D711" t="str">
            <v>ด่านซ้าย,รพร.</v>
          </cell>
          <cell r="E711" t="str">
            <v>รพช.60BedsPOP40000-60000</v>
          </cell>
          <cell r="F711">
            <v>100673687.20000002</v>
          </cell>
          <cell r="G711">
            <v>79028251.270000011</v>
          </cell>
          <cell r="H711">
            <v>0.78499410787449531</v>
          </cell>
          <cell r="I711">
            <v>86521455.769999996</v>
          </cell>
          <cell r="J711">
            <v>67918832.984173745</v>
          </cell>
          <cell r="K711">
            <v>129362</v>
          </cell>
          <cell r="L711">
            <v>72414186.492468596</v>
          </cell>
          <cell r="M711">
            <v>559.7794289858582</v>
          </cell>
          <cell r="N711">
            <v>606.27024231824566</v>
          </cell>
          <cell r="O711">
            <v>4047.7667999999999</v>
          </cell>
          <cell r="P711">
            <v>46292474.697531387</v>
          </cell>
          <cell r="Q711">
            <v>11436.546862712394</v>
          </cell>
          <cell r="R711">
            <v>14041.46808412123</v>
          </cell>
          <cell r="S711">
            <v>0.13948887168543589</v>
          </cell>
          <cell r="T711">
            <v>86521455.769999996</v>
          </cell>
          <cell r="U711">
            <v>67918832.984173745</v>
          </cell>
        </row>
        <row r="712">
          <cell r="C712">
            <v>14133</v>
          </cell>
          <cell r="D712" t="str">
            <v>เอราวัณ,รพช.</v>
          </cell>
          <cell r="E712" t="str">
            <v>รพช.30BedsPOP20000-40000</v>
          </cell>
          <cell r="F712">
            <v>44743075.110000007</v>
          </cell>
          <cell r="G712">
            <v>38183209.090000004</v>
          </cell>
          <cell r="H712">
            <v>0.85338812757342453</v>
          </cell>
          <cell r="I712">
            <v>36827544.219999999</v>
          </cell>
          <cell r="J712">
            <v>31428189.005033292</v>
          </cell>
          <cell r="K712">
            <v>68693</v>
          </cell>
          <cell r="L712">
            <v>37636583.08687567</v>
          </cell>
          <cell r="M712">
            <v>547.89546368444633</v>
          </cell>
          <cell r="N712">
            <v>639.72346893498218</v>
          </cell>
          <cell r="O712">
            <v>1937.8500000000001</v>
          </cell>
          <cell r="P712">
            <v>16162974.623124324</v>
          </cell>
          <cell r="Q712">
            <v>8340.6737482902827</v>
          </cell>
          <cell r="R712">
            <v>14702.838036570827</v>
          </cell>
          <cell r="S712">
            <v>0.34641290791235252</v>
          </cell>
          <cell r="T712">
            <v>36827544.219999999</v>
          </cell>
          <cell r="U712">
            <v>31428189.005033292</v>
          </cell>
        </row>
        <row r="713">
          <cell r="C713">
            <v>10710</v>
          </cell>
          <cell r="D713" t="str">
            <v>สกลนคร,รพท.</v>
          </cell>
          <cell r="E713" t="str">
            <v xml:space="preserve">รพศ.=/&lt;800Beds </v>
          </cell>
          <cell r="F713">
            <v>1318528915.2</v>
          </cell>
          <cell r="G713">
            <v>901181736.89999998</v>
          </cell>
          <cell r="H713">
            <v>0.68347514150897848</v>
          </cell>
          <cell r="I713">
            <v>944861363.30000019</v>
          </cell>
          <cell r="J713">
            <v>645789253.98783398</v>
          </cell>
          <cell r="K713">
            <v>565524</v>
          </cell>
          <cell r="L713">
            <v>373134702.5552941</v>
          </cell>
          <cell r="M713">
            <v>659.80347881839509</v>
          </cell>
          <cell r="N713">
            <v>925.92198703460622</v>
          </cell>
          <cell r="O713">
            <v>72552.103400000007</v>
          </cell>
          <cell r="P713">
            <v>880631038.17470586</v>
          </cell>
          <cell r="Q713">
            <v>12137.911885469965</v>
          </cell>
          <cell r="R713">
            <v>12076.814903924082</v>
          </cell>
          <cell r="S713">
            <v>0.11649998398654189</v>
          </cell>
          <cell r="T713">
            <v>944861363.30000019</v>
          </cell>
          <cell r="U713">
            <v>645789253.98783398</v>
          </cell>
        </row>
        <row r="714">
          <cell r="C714">
            <v>11089</v>
          </cell>
          <cell r="D714" t="str">
            <v>กุสุมาลย์,รพช.</v>
          </cell>
          <cell r="E714" t="str">
            <v>รพช.60BedsPOP40000-60000</v>
          </cell>
          <cell r="F714">
            <v>34175870.719999999</v>
          </cell>
          <cell r="G714">
            <v>29555673.960000001</v>
          </cell>
          <cell r="H714">
            <v>0.8648111470852381</v>
          </cell>
          <cell r="I714">
            <v>34196281.560000002</v>
          </cell>
          <cell r="J714">
            <v>29573325.481953379</v>
          </cell>
          <cell r="K714">
            <v>58106</v>
          </cell>
          <cell r="L714">
            <v>45522739.543173023</v>
          </cell>
          <cell r="M714">
            <v>783.44301007078479</v>
          </cell>
          <cell r="N714">
            <v>606.27024231824566</v>
          </cell>
          <cell r="O714">
            <v>997.57950000000017</v>
          </cell>
          <cell r="P714">
            <v>22897215.736826975</v>
          </cell>
          <cell r="Q714">
            <v>22952.772923688761</v>
          </cell>
          <cell r="R714">
            <v>14041.46808412123</v>
          </cell>
          <cell r="S714">
            <v>-0.28039386741371164</v>
          </cell>
          <cell r="T714">
            <v>24607853.922223408</v>
          </cell>
          <cell r="U714">
            <v>21281146.377783999</v>
          </cell>
        </row>
        <row r="715">
          <cell r="C715">
            <v>11090</v>
          </cell>
          <cell r="D715" t="str">
            <v>กุดบาก,รพช.</v>
          </cell>
          <cell r="E715" t="str">
            <v>รพช.30BedsPOP20000-40000</v>
          </cell>
          <cell r="F715">
            <v>37429494.759999998</v>
          </cell>
          <cell r="G715">
            <v>32241557.080000002</v>
          </cell>
          <cell r="H715">
            <v>0.8613943972990995</v>
          </cell>
          <cell r="I715">
            <v>33871140.179999992</v>
          </cell>
          <cell r="J715">
            <v>29176410.381184407</v>
          </cell>
          <cell r="K715">
            <v>66909</v>
          </cell>
          <cell r="L715">
            <v>39158078.962534592</v>
          </cell>
          <cell r="M715">
            <v>585.24382314090167</v>
          </cell>
          <cell r="N715">
            <v>639.72346893498218</v>
          </cell>
          <cell r="O715">
            <v>1448.0517</v>
          </cell>
          <cell r="P715">
            <v>19412994.127465401</v>
          </cell>
          <cell r="Q715">
            <v>13406.285236546044</v>
          </cell>
          <cell r="R715">
            <v>14702.838036570827</v>
          </cell>
          <cell r="S715">
            <v>9.4289788718156201E-2</v>
          </cell>
          <cell r="T715">
            <v>33871140.179999992</v>
          </cell>
          <cell r="U715">
            <v>29176410.381184407</v>
          </cell>
        </row>
        <row r="716">
          <cell r="C716">
            <v>11091</v>
          </cell>
          <cell r="D716" t="str">
            <v>พระอาจารย์ฝั้นอาจาโร,รพช.</v>
          </cell>
          <cell r="E716" t="str">
            <v>รพช.90BedsPOP60000-80000</v>
          </cell>
          <cell r="F716">
            <v>123342984.61000001</v>
          </cell>
          <cell r="G716">
            <v>102289373.69000001</v>
          </cell>
          <cell r="H716">
            <v>0.82930840382556237</v>
          </cell>
          <cell r="I716">
            <v>82368800.439999998</v>
          </cell>
          <cell r="J716">
            <v>68309138.417922676</v>
          </cell>
          <cell r="K716">
            <v>124927</v>
          </cell>
          <cell r="L716">
            <v>58288868.011474982</v>
          </cell>
          <cell r="M716">
            <v>466.58342881422737</v>
          </cell>
          <cell r="N716">
            <v>654.42035225485768</v>
          </cell>
          <cell r="O716">
            <v>5841.7490000000007</v>
          </cell>
          <cell r="P716">
            <v>73693120.468524992</v>
          </cell>
          <cell r="Q716">
            <v>12614.907019888218</v>
          </cell>
          <cell r="R716">
            <v>13252.048233435693</v>
          </cell>
          <cell r="S716">
            <v>0.20599721746037586</v>
          </cell>
          <cell r="T716">
            <v>82368800.439999998</v>
          </cell>
          <cell r="U716">
            <v>68309138.417922676</v>
          </cell>
        </row>
        <row r="717">
          <cell r="C717">
            <v>11092</v>
          </cell>
          <cell r="D717" t="str">
            <v>พังโคน,รพช.</v>
          </cell>
          <cell r="E717" t="str">
            <v>รพช.60BedsPOP40000-60000</v>
          </cell>
          <cell r="F717">
            <v>118937033.94</v>
          </cell>
          <cell r="G717">
            <v>90843033.75999999</v>
          </cell>
          <cell r="H717">
            <v>0.76379098040924287</v>
          </cell>
          <cell r="I717">
            <v>76593961.929999992</v>
          </cell>
          <cell r="J717">
            <v>58501777.275942922</v>
          </cell>
          <cell r="K717">
            <v>133149</v>
          </cell>
          <cell r="L717">
            <v>54504295.899390079</v>
          </cell>
          <cell r="M717">
            <v>409.34814305319662</v>
          </cell>
          <cell r="N717">
            <v>606.27024231824566</v>
          </cell>
          <cell r="O717">
            <v>5392.5364</v>
          </cell>
          <cell r="P717">
            <v>61488776.280609906</v>
          </cell>
          <cell r="Q717">
            <v>11402.570463986094</v>
          </cell>
          <cell r="R717">
            <v>14041.46808412123</v>
          </cell>
          <cell r="S717">
            <v>0.34873058629503861</v>
          </cell>
          <cell r="T717">
            <v>76593961.929999992</v>
          </cell>
          <cell r="U717">
            <v>58501777.275942922</v>
          </cell>
        </row>
        <row r="718">
          <cell r="C718">
            <v>11093</v>
          </cell>
          <cell r="D718" t="str">
            <v>วาริชภูมิ,รพช.</v>
          </cell>
          <cell r="E718" t="str">
            <v>รพช.30BedsPOP40000-60000</v>
          </cell>
          <cell r="F718">
            <v>70088815.780000001</v>
          </cell>
          <cell r="G718">
            <v>62170981.789999999</v>
          </cell>
          <cell r="H718">
            <v>0.8870314200363566</v>
          </cell>
          <cell r="I718">
            <v>46470700.449999996</v>
          </cell>
          <cell r="J718">
            <v>41220971.410247654</v>
          </cell>
          <cell r="K718">
            <v>92461</v>
          </cell>
          <cell r="L718">
            <v>39329187.572919577</v>
          </cell>
          <cell r="M718">
            <v>425.35974706005317</v>
          </cell>
          <cell r="N718">
            <v>635.54962394588699</v>
          </cell>
          <cell r="O718">
            <v>1632.4491000000003</v>
          </cell>
          <cell r="P718">
            <v>31561412.99708043</v>
          </cell>
          <cell r="Q718">
            <v>19333.780757440109</v>
          </cell>
          <cell r="R718">
            <v>14762.0315380762</v>
          </cell>
          <cell r="S718">
            <v>0.16886890803448526</v>
          </cell>
          <cell r="T718">
            <v>46470700.449999996</v>
          </cell>
          <cell r="U718">
            <v>41220971.410247654</v>
          </cell>
        </row>
        <row r="719">
          <cell r="C719">
            <v>11094</v>
          </cell>
          <cell r="D719" t="str">
            <v>นิคมน้ำอูน,รพช.</v>
          </cell>
          <cell r="E719" t="str">
            <v>รพช.10BedsPOP&lt;15000</v>
          </cell>
          <cell r="F719">
            <v>22515789.949999999</v>
          </cell>
          <cell r="G719">
            <v>19733572.949999999</v>
          </cell>
          <cell r="H719">
            <v>0.87643262767247476</v>
          </cell>
          <cell r="I719">
            <v>17479157.750000004</v>
          </cell>
          <cell r="J719">
            <v>15319304.156334205</v>
          </cell>
          <cell r="K719">
            <v>30315</v>
          </cell>
          <cell r="L719">
            <v>20367099.332240857</v>
          </cell>
          <cell r="M719">
            <v>671.8488976493768</v>
          </cell>
          <cell r="N719">
            <v>826.45356328610058</v>
          </cell>
          <cell r="O719">
            <v>525.73880000000008</v>
          </cell>
          <cell r="P719">
            <v>10364300.307759147</v>
          </cell>
          <cell r="Q719">
            <v>19713.782410122945</v>
          </cell>
          <cell r="R719">
            <v>19643.580865919103</v>
          </cell>
          <cell r="S719">
            <v>0.15130885080538439</v>
          </cell>
          <cell r="T719">
            <v>17479157.750000004</v>
          </cell>
          <cell r="U719">
            <v>15319304.156334205</v>
          </cell>
        </row>
        <row r="720">
          <cell r="C720">
            <v>11095</v>
          </cell>
          <cell r="D720" t="str">
            <v>วานรนิวาส,รพช.</v>
          </cell>
          <cell r="E720" t="str">
            <v>รพช.60BedsPOP&gt;100000</v>
          </cell>
          <cell r="F720">
            <v>190304512.12999997</v>
          </cell>
          <cell r="G720">
            <v>163628867.77999997</v>
          </cell>
          <cell r="H720">
            <v>0.85982652722507469</v>
          </cell>
          <cell r="I720">
            <v>157636075.23000002</v>
          </cell>
          <cell r="J720">
            <v>135539679.13040152</v>
          </cell>
          <cell r="K720">
            <v>180785</v>
          </cell>
          <cell r="L720">
            <v>113325644.34769796</v>
          </cell>
          <cell r="M720">
            <v>626.85313686256029</v>
          </cell>
          <cell r="N720">
            <v>663.06578242158423</v>
          </cell>
          <cell r="O720">
            <v>8128.1160999999993</v>
          </cell>
          <cell r="P720">
            <v>101137719.61230201</v>
          </cell>
          <cell r="Q720">
            <v>12442.947217781746</v>
          </cell>
          <cell r="R720">
            <v>13791.944087482048</v>
          </cell>
          <cell r="S720">
            <v>8.1652670085483062E-2</v>
          </cell>
          <cell r="T720">
            <v>157636075.23000002</v>
          </cell>
          <cell r="U720">
            <v>135539679.13040152</v>
          </cell>
        </row>
        <row r="721">
          <cell r="C721">
            <v>11096</v>
          </cell>
          <cell r="D721" t="str">
            <v>คำตากล้า,รพช.</v>
          </cell>
          <cell r="E721" t="str">
            <v>รพช.30BedsPOP20000-40000</v>
          </cell>
          <cell r="F721">
            <v>56501516.449999996</v>
          </cell>
          <cell r="G721">
            <v>49912092.43</v>
          </cell>
          <cell r="H721">
            <v>0.88337615635801225</v>
          </cell>
          <cell r="I721">
            <v>48298668.059999995</v>
          </cell>
          <cell r="J721">
            <v>42665891.748054288</v>
          </cell>
          <cell r="K721">
            <v>89790</v>
          </cell>
          <cell r="L721">
            <v>44785870.384148441</v>
          </cell>
          <cell r="M721">
            <v>498.78461280931555</v>
          </cell>
          <cell r="N721">
            <v>639.72346893498218</v>
          </cell>
          <cell r="O721">
            <v>1666.1503</v>
          </cell>
          <cell r="P721">
            <v>26534890.895851564</v>
          </cell>
          <cell r="Q721">
            <v>15925.86869014852</v>
          </cell>
          <cell r="R721">
            <v>14702.838036570827</v>
          </cell>
          <cell r="S721">
            <v>0.14886474584130999</v>
          </cell>
          <cell r="T721">
            <v>48298668.059999995</v>
          </cell>
          <cell r="U721">
            <v>42665891.748054288</v>
          </cell>
        </row>
        <row r="722">
          <cell r="C722">
            <v>11097</v>
          </cell>
          <cell r="D722" t="str">
            <v>บ้านม่วง,รพช.</v>
          </cell>
          <cell r="E722" t="str">
            <v>รพช.30BedsPOP60000-80000</v>
          </cell>
          <cell r="F722">
            <v>94120261.62999998</v>
          </cell>
          <cell r="G722">
            <v>78924134.299999997</v>
          </cell>
          <cell r="H722">
            <v>0.83854563229182144</v>
          </cell>
          <cell r="I722">
            <v>70591889.489999995</v>
          </cell>
          <cell r="J722">
            <v>59194520.60706643</v>
          </cell>
          <cell r="K722">
            <v>118096</v>
          </cell>
          <cell r="L722">
            <v>61051781.586967297</v>
          </cell>
          <cell r="M722">
            <v>516.96739590644302</v>
          </cell>
          <cell r="N722">
            <v>692.58527443236471</v>
          </cell>
          <cell r="O722">
            <v>3735.2577000000006</v>
          </cell>
          <cell r="P722">
            <v>42097092.283032715</v>
          </cell>
          <cell r="Q722">
            <v>11270.197577809078</v>
          </cell>
          <cell r="R722">
            <v>14363.686703651305</v>
          </cell>
          <cell r="S722">
            <v>0.31308871195498705</v>
          </cell>
          <cell r="T722">
            <v>70591889.489999995</v>
          </cell>
          <cell r="U722">
            <v>59194520.60706643</v>
          </cell>
        </row>
        <row r="723">
          <cell r="C723">
            <v>11098</v>
          </cell>
          <cell r="D723" t="str">
            <v>อากาศอำนวย,รพช.</v>
          </cell>
          <cell r="E723" t="str">
            <v>รพช.90BedsPOP60000-80000</v>
          </cell>
          <cell r="F723">
            <v>109250510.62</v>
          </cell>
          <cell r="G723">
            <v>91408910.600000009</v>
          </cell>
          <cell r="H723">
            <v>0.83669092328494976</v>
          </cell>
          <cell r="I723">
            <v>76849555.859999999</v>
          </cell>
          <cell r="J723">
            <v>64299325.846541718</v>
          </cell>
          <cell r="K723">
            <v>149837</v>
          </cell>
          <cell r="L723">
            <v>81467158.934703857</v>
          </cell>
          <cell r="M723">
            <v>543.70521923626245</v>
          </cell>
          <cell r="N723">
            <v>654.42035225485768</v>
          </cell>
          <cell r="O723">
            <v>4126.9549000000006</v>
          </cell>
          <cell r="P723">
            <v>41842853.495296136</v>
          </cell>
          <cell r="Q723">
            <v>10138.917073044857</v>
          </cell>
          <cell r="R723">
            <v>13252.048233435693</v>
          </cell>
          <cell r="S723">
            <v>0.23872331778034264</v>
          </cell>
          <cell r="T723">
            <v>76849555.859999999</v>
          </cell>
          <cell r="U723">
            <v>64299325.846541718</v>
          </cell>
        </row>
        <row r="724">
          <cell r="C724">
            <v>11099</v>
          </cell>
          <cell r="D724" t="str">
            <v>ส่องดาว,รพช.</v>
          </cell>
          <cell r="E724" t="str">
            <v>รพช.30BedsPOP20000-40000</v>
          </cell>
          <cell r="F724">
            <v>48382481.040000007</v>
          </cell>
          <cell r="G724">
            <v>43674880.200000003</v>
          </cell>
          <cell r="H724">
            <v>0.90270030104268495</v>
          </cell>
          <cell r="I724">
            <v>40626360.140000008</v>
          </cell>
          <cell r="J724">
            <v>36673427.528646544</v>
          </cell>
          <cell r="K724">
            <v>64215</v>
          </cell>
          <cell r="L724">
            <v>43524715.501247473</v>
          </cell>
          <cell r="M724">
            <v>677.79670639644121</v>
          </cell>
          <cell r="N724">
            <v>639.72346893498218</v>
          </cell>
          <cell r="O724">
            <v>1611.8697</v>
          </cell>
          <cell r="P724">
            <v>20187459.058752533</v>
          </cell>
          <cell r="Q724">
            <v>12524.249980474558</v>
          </cell>
          <cell r="R724">
            <v>14702.838036570827</v>
          </cell>
          <cell r="S724">
            <v>1.6742908873896747E-2</v>
          </cell>
          <cell r="T724">
            <v>40626360.140000008</v>
          </cell>
          <cell r="U724">
            <v>36673427.528646544</v>
          </cell>
        </row>
        <row r="725">
          <cell r="C725">
            <v>11100</v>
          </cell>
          <cell r="D725" t="str">
            <v>เต่างอย,รพช.</v>
          </cell>
          <cell r="E725" t="str">
            <v>รพช.30BedsPOP20000-40000</v>
          </cell>
          <cell r="F725">
            <v>29948712.88000001</v>
          </cell>
          <cell r="G725">
            <v>25192180.290000007</v>
          </cell>
          <cell r="H725">
            <v>0.84117739520029744</v>
          </cell>
          <cell r="I725">
            <v>26824443.059999999</v>
          </cell>
          <cell r="J725">
            <v>22564115.140909497</v>
          </cell>
          <cell r="K725">
            <v>46303</v>
          </cell>
          <cell r="L725">
            <v>27125121.872198932</v>
          </cell>
          <cell r="M725">
            <v>585.81780602118511</v>
          </cell>
          <cell r="N725">
            <v>639.72346893498218</v>
          </cell>
          <cell r="O725">
            <v>963.82209999999986</v>
          </cell>
          <cell r="P725">
            <v>17189017.577801071</v>
          </cell>
          <cell r="Q725">
            <v>17834.222288325898</v>
          </cell>
          <cell r="R725">
            <v>14702.838036570827</v>
          </cell>
          <cell r="S725">
            <v>-1.1781870121274631E-2</v>
          </cell>
          <cell r="T725">
            <v>26508400.955791552</v>
          </cell>
          <cell r="U725">
            <v>22298267.666917812</v>
          </cell>
        </row>
        <row r="726">
          <cell r="C726">
            <v>11101</v>
          </cell>
          <cell r="D726" t="str">
            <v>โคกศรีสุพรรณ,รพช.</v>
          </cell>
          <cell r="E726" t="str">
            <v>รพช.30BedsPOP20000-40000</v>
          </cell>
          <cell r="F726">
            <v>64103367.389999993</v>
          </cell>
          <cell r="G726">
            <v>52978842.379999995</v>
          </cell>
          <cell r="H726">
            <v>0.82645958452823176</v>
          </cell>
          <cell r="I726">
            <v>44070037.230000004</v>
          </cell>
          <cell r="J726">
            <v>36422104.659249507</v>
          </cell>
          <cell r="K726">
            <v>76203</v>
          </cell>
          <cell r="L726">
            <v>51561451.415337428</v>
          </cell>
          <cell r="M726">
            <v>676.63282830515107</v>
          </cell>
          <cell r="N726">
            <v>639.72346893498218</v>
          </cell>
          <cell r="O726">
            <v>2345.3483999999999</v>
          </cell>
          <cell r="P726">
            <v>30609085.954662576</v>
          </cell>
          <cell r="Q726">
            <v>13050.976117093127</v>
          </cell>
          <cell r="R726">
            <v>14702.838036570827</v>
          </cell>
          <cell r="S726">
            <v>1.2919324027331385E-2</v>
          </cell>
          <cell r="T726">
            <v>44070037.230000004</v>
          </cell>
          <cell r="U726">
            <v>36422104.659249507</v>
          </cell>
        </row>
        <row r="727">
          <cell r="C727">
            <v>11102</v>
          </cell>
          <cell r="D727" t="str">
            <v>เจริญศิลป์,รพช.</v>
          </cell>
          <cell r="E727" t="str">
            <v>รพช.30BedsPOP40000-60000</v>
          </cell>
          <cell r="F727">
            <v>55890851.600000009</v>
          </cell>
          <cell r="G727">
            <v>49434679.440000005</v>
          </cell>
          <cell r="H727">
            <v>0.88448606569451516</v>
          </cell>
          <cell r="I727">
            <v>41193957.280000001</v>
          </cell>
          <cell r="J727">
            <v>36435481.204975136</v>
          </cell>
          <cell r="K727">
            <v>65775</v>
          </cell>
          <cell r="L727">
            <v>42377256.027843043</v>
          </cell>
          <cell r="M727">
            <v>644.27603235033132</v>
          </cell>
          <cell r="N727">
            <v>635.54962394588699</v>
          </cell>
          <cell r="O727">
            <v>1187.3963999999999</v>
          </cell>
          <cell r="P727">
            <v>16316279.482156958</v>
          </cell>
          <cell r="Q727">
            <v>13741.223640358823</v>
          </cell>
          <cell r="R727">
            <v>14762.0315380762</v>
          </cell>
          <cell r="S727">
            <v>1.0872136164469642E-2</v>
          </cell>
          <cell r="T727">
            <v>41193957.280000001</v>
          </cell>
          <cell r="U727">
            <v>36435481.204975136</v>
          </cell>
        </row>
        <row r="728">
          <cell r="C728">
            <v>11103</v>
          </cell>
          <cell r="D728" t="str">
            <v>โพนนาแก้ว,รพช.</v>
          </cell>
          <cell r="E728" t="str">
            <v>รพช.30BedsPOP20000-40000</v>
          </cell>
          <cell r="F728">
            <v>45375006.520000003</v>
          </cell>
          <cell r="G728">
            <v>40200246.380000003</v>
          </cell>
          <cell r="H728">
            <v>0.88595571578112908</v>
          </cell>
          <cell r="I728">
            <v>40761942.070000008</v>
          </cell>
          <cell r="J728">
            <v>36113275.563255772</v>
          </cell>
          <cell r="K728">
            <v>53748</v>
          </cell>
          <cell r="L728">
            <v>38030901.127882972</v>
          </cell>
          <cell r="M728">
            <v>707.57797737372505</v>
          </cell>
          <cell r="N728">
            <v>639.72346893498218</v>
          </cell>
          <cell r="O728">
            <v>1306.8266000000003</v>
          </cell>
          <cell r="P728">
            <v>16379774.892117035</v>
          </cell>
          <cell r="Q728">
            <v>12534.007872289278</v>
          </cell>
          <cell r="R728">
            <v>14702.838036570827</v>
          </cell>
          <cell r="S728">
            <v>-1.4937494430344818E-2</v>
          </cell>
          <cell r="T728">
            <v>40153060.787359342</v>
          </cell>
          <cell r="U728">
            <v>35573833.710668132</v>
          </cell>
        </row>
        <row r="729">
          <cell r="C729">
            <v>11450</v>
          </cell>
          <cell r="D729" t="str">
            <v>สว่างแดนดิน,รพร.</v>
          </cell>
          <cell r="E729" t="str">
            <v>รพช.90BedsPOP&gt;120000</v>
          </cell>
          <cell r="F729">
            <v>316312102.49000001</v>
          </cell>
          <cell r="G729">
            <v>237575502.57999998</v>
          </cell>
          <cell r="H729">
            <v>0.75107939503361487</v>
          </cell>
          <cell r="I729">
            <v>245973152.85999998</v>
          </cell>
          <cell r="J729">
            <v>184745366.84459966</v>
          </cell>
          <cell r="K729">
            <v>230137</v>
          </cell>
          <cell r="L729">
            <v>169754815.21101022</v>
          </cell>
          <cell r="M729">
            <v>737.62504599873216</v>
          </cell>
          <cell r="N729">
            <v>821.49036066513429</v>
          </cell>
          <cell r="O729">
            <v>12424.43</v>
          </cell>
          <cell r="P729">
            <v>165903369.46898973</v>
          </cell>
          <cell r="Q729">
            <v>13352.996432753031</v>
          </cell>
          <cell r="R729">
            <v>13756.822633359005</v>
          </cell>
          <cell r="S729">
            <v>7.2448173150194764E-2</v>
          </cell>
          <cell r="T729">
            <v>245973152.85999998</v>
          </cell>
          <cell r="U729">
            <v>184745366.84459966</v>
          </cell>
        </row>
        <row r="730">
          <cell r="C730">
            <v>21323</v>
          </cell>
          <cell r="D730" t="str">
            <v>พระอาจารย์แบน ธนากโร,รพช.</v>
          </cell>
          <cell r="E730" t="str">
            <v>รพช.30BedsPOP20000-40000</v>
          </cell>
          <cell r="F730">
            <v>40750878.550000004</v>
          </cell>
          <cell r="G730">
            <v>36654218.550000004</v>
          </cell>
          <cell r="H730">
            <v>0.89947063362146829</v>
          </cell>
          <cell r="I730">
            <v>37985621.140000001</v>
          </cell>
          <cell r="J730">
            <v>34166950.715300843</v>
          </cell>
          <cell r="K730">
            <v>52955</v>
          </cell>
          <cell r="L730">
            <v>39926936.224850245</v>
          </cell>
          <cell r="M730">
            <v>753.97858983760261</v>
          </cell>
          <cell r="N730">
            <v>639.72346893498218</v>
          </cell>
          <cell r="O730">
            <v>1176.5378999999998</v>
          </cell>
          <cell r="P730">
            <v>17652252.155149765</v>
          </cell>
          <cell r="Q730">
            <v>15003.555903426288</v>
          </cell>
          <cell r="R730">
            <v>14702.838036570827</v>
          </cell>
          <cell r="S730">
            <v>-0.11122396954774277</v>
          </cell>
          <cell r="T730">
            <v>33760709.571072541</v>
          </cell>
          <cell r="U730">
            <v>30366766.829402987</v>
          </cell>
        </row>
        <row r="731">
          <cell r="C731">
            <v>10706</v>
          </cell>
          <cell r="D731" t="str">
            <v>หนองคาย,รพท.</v>
          </cell>
          <cell r="E731" t="str">
            <v xml:space="preserve">รพท.300to400Beds </v>
          </cell>
          <cell r="F731">
            <v>605162764.87</v>
          </cell>
          <cell r="G731">
            <v>385623039.34999996</v>
          </cell>
          <cell r="H731">
            <v>0.6372220198194759</v>
          </cell>
          <cell r="I731">
            <v>422620391.10999995</v>
          </cell>
          <cell r="J731">
            <v>269303019.24001104</v>
          </cell>
          <cell r="K731">
            <v>368215</v>
          </cell>
          <cell r="L731">
            <v>252425484.53543812</v>
          </cell>
          <cell r="M731">
            <v>685.538298373065</v>
          </cell>
          <cell r="N731">
            <v>827.17118061382268</v>
          </cell>
          <cell r="O731">
            <v>29898.831200000001</v>
          </cell>
          <cell r="P731">
            <v>405182601.05456179</v>
          </cell>
          <cell r="Q731">
            <v>13551.787303798075</v>
          </cell>
          <cell r="R731">
            <v>14048.073310308935</v>
          </cell>
          <cell r="S731">
            <v>0.10186876459976661</v>
          </cell>
          <cell r="T731">
            <v>422620391.10999995</v>
          </cell>
          <cell r="U731">
            <v>269303019.24001104</v>
          </cell>
        </row>
        <row r="732">
          <cell r="C732">
            <v>11042</v>
          </cell>
          <cell r="D732" t="str">
            <v>โพนพิสัย,รพช.</v>
          </cell>
          <cell r="E732" t="str">
            <v>รพช.60BedsPOP&gt;100000</v>
          </cell>
          <cell r="F732">
            <v>137732620.14999998</v>
          </cell>
          <cell r="G732">
            <v>108794595.38</v>
          </cell>
          <cell r="H732">
            <v>0.7898970865544811</v>
          </cell>
          <cell r="I732">
            <v>136418777.22999999</v>
          </cell>
          <cell r="J732">
            <v>107756794.68530178</v>
          </cell>
          <cell r="K732">
            <v>186387</v>
          </cell>
          <cell r="L732">
            <v>89709159.350617945</v>
          </cell>
          <cell r="M732">
            <v>481.30588158303931</v>
          </cell>
          <cell r="N732">
            <v>663.06578242158423</v>
          </cell>
          <cell r="O732">
            <v>6876.58</v>
          </cell>
          <cell r="P732">
            <v>93151044.289382026</v>
          </cell>
          <cell r="Q732">
            <v>13546.129658839427</v>
          </cell>
          <cell r="R732">
            <v>13791.944087482048</v>
          </cell>
          <cell r="S732">
            <v>0.19450949147651911</v>
          </cell>
          <cell r="T732">
            <v>136418777.22999999</v>
          </cell>
          <cell r="U732">
            <v>107756794.68530178</v>
          </cell>
        </row>
        <row r="733">
          <cell r="C733">
            <v>11044</v>
          </cell>
          <cell r="D733" t="str">
            <v>ศรีเชียงใหม่,รพช.</v>
          </cell>
          <cell r="E733" t="str">
            <v>รพช.30BedsPOP20000-40000</v>
          </cell>
          <cell r="F733">
            <v>41348636.480000004</v>
          </cell>
          <cell r="G733">
            <v>33449550.870000005</v>
          </cell>
          <cell r="H733">
            <v>0.80896381882336743</v>
          </cell>
          <cell r="I733">
            <v>34885103.139999993</v>
          </cell>
          <cell r="J733">
            <v>28220786.256181441</v>
          </cell>
          <cell r="K733">
            <v>61996</v>
          </cell>
          <cell r="L733">
            <v>47806750.907123514</v>
          </cell>
          <cell r="M733">
            <v>771.12637762312909</v>
          </cell>
          <cell r="N733">
            <v>639.72346893498218</v>
          </cell>
          <cell r="O733">
            <v>964.9864</v>
          </cell>
          <cell r="P733">
            <v>14421227.102876488</v>
          </cell>
          <cell r="Q733">
            <v>14944.487407155673</v>
          </cell>
          <cell r="R733">
            <v>14702.838036570827</v>
          </cell>
          <cell r="S733">
            <v>-0.1346603786783285</v>
          </cell>
          <cell r="T733">
            <v>30187461.940935049</v>
          </cell>
          <cell r="U733">
            <v>24420564.492323879</v>
          </cell>
        </row>
        <row r="734">
          <cell r="C734">
            <v>11045</v>
          </cell>
          <cell r="D734" t="str">
            <v>สังคม,รพช.</v>
          </cell>
          <cell r="E734" t="str">
            <v>รพช.30BedsPOP20000-40000</v>
          </cell>
          <cell r="F734">
            <v>46964223.93</v>
          </cell>
          <cell r="G734">
            <v>39932403.939999998</v>
          </cell>
          <cell r="H734">
            <v>0.85027283745855353</v>
          </cell>
          <cell r="I734">
            <v>34443891.189999998</v>
          </cell>
          <cell r="J734">
            <v>29286705.095234971</v>
          </cell>
          <cell r="K734">
            <v>65685</v>
          </cell>
          <cell r="L734">
            <v>29078136.602280222</v>
          </cell>
          <cell r="M734">
            <v>442.6906691372493</v>
          </cell>
          <cell r="N734">
            <v>639.72346893498218</v>
          </cell>
          <cell r="O734">
            <v>1900.21</v>
          </cell>
          <cell r="P734">
            <v>19195052.617719777</v>
          </cell>
          <cell r="Q734">
            <v>10101.542786176147</v>
          </cell>
          <cell r="R734">
            <v>14702.838036570827</v>
          </cell>
          <cell r="S734">
            <v>0.44922506784536337</v>
          </cell>
          <cell r="T734">
            <v>34443891.189999998</v>
          </cell>
          <cell r="U734">
            <v>29286705.095234971</v>
          </cell>
        </row>
        <row r="735">
          <cell r="C735">
            <v>11448</v>
          </cell>
          <cell r="D735" t="str">
            <v>ท่าบ่อ,รพร.</v>
          </cell>
          <cell r="E735" t="str">
            <v xml:space="preserve">รพช.150Beds </v>
          </cell>
          <cell r="F735">
            <v>397848541.23000002</v>
          </cell>
          <cell r="G735">
            <v>246144350.97</v>
          </cell>
          <cell r="H735">
            <v>0.61868858487959522</v>
          </cell>
          <cell r="I735">
            <v>325739649.50000006</v>
          </cell>
          <cell r="J735">
            <v>201531402.78833038</v>
          </cell>
          <cell r="K735">
            <v>301548</v>
          </cell>
          <cell r="L735">
            <v>160799893.71030664</v>
          </cell>
          <cell r="M735">
            <v>533.24808557943231</v>
          </cell>
          <cell r="N735">
            <v>893.98420692538616</v>
          </cell>
          <cell r="O735">
            <v>19420.180000000004</v>
          </cell>
          <cell r="P735">
            <v>239272632.63969344</v>
          </cell>
          <cell r="Q735">
            <v>12320.824659693853</v>
          </cell>
          <cell r="R735">
            <v>13198.673037668963</v>
          </cell>
          <cell r="S735">
            <v>0.31451104773571853</v>
          </cell>
          <cell r="T735">
            <v>325739649.50000006</v>
          </cell>
          <cell r="U735">
            <v>201531402.78833038</v>
          </cell>
        </row>
        <row r="736">
          <cell r="C736">
            <v>21356</v>
          </cell>
          <cell r="D736" t="str">
            <v>สระใคร,รพช.</v>
          </cell>
          <cell r="E736" t="str">
            <v>รพช.10BedsPOP&lt;15000</v>
          </cell>
          <cell r="F736">
            <v>25464848.5</v>
          </cell>
          <cell r="G736">
            <v>22915563.66</v>
          </cell>
          <cell r="H736">
            <v>0.89989004489855895</v>
          </cell>
          <cell r="I736">
            <v>24771171.530000005</v>
          </cell>
          <cell r="J736">
            <v>22291330.660321608</v>
          </cell>
          <cell r="K736">
            <v>37376</v>
          </cell>
          <cell r="L736">
            <v>23510711.396982078</v>
          </cell>
          <cell r="M736">
            <v>629.03230407165233</v>
          </cell>
          <cell r="N736">
            <v>826.45356328610058</v>
          </cell>
          <cell r="O736">
            <v>561.56600000000003</v>
          </cell>
          <cell r="P736">
            <v>11328546.173017923</v>
          </cell>
          <cell r="Q736">
            <v>20173.134009213383</v>
          </cell>
          <cell r="R736">
            <v>19643.580865919103</v>
          </cell>
          <cell r="S736">
            <v>0.20326029995627198</v>
          </cell>
          <cell r="T736">
            <v>24771171.530000005</v>
          </cell>
          <cell r="U736">
            <v>22291330.660321608</v>
          </cell>
        </row>
        <row r="737">
          <cell r="C737">
            <v>28778</v>
          </cell>
          <cell r="D737" t="str">
            <v>โพธิ์ตาก</v>
          </cell>
          <cell r="E737" t="str">
            <v>รพช.10BedsPOP&lt;15000</v>
          </cell>
          <cell r="F737">
            <v>729882.23</v>
          </cell>
          <cell r="G737">
            <v>717737.23</v>
          </cell>
          <cell r="H737">
            <v>0.98336032924106132</v>
          </cell>
          <cell r="I737">
            <v>848490.06999999972</v>
          </cell>
          <cell r="J737">
            <v>834371.47459297092</v>
          </cell>
          <cell r="K737">
            <v>15430</v>
          </cell>
          <cell r="L737">
            <v>12465808.400566075</v>
          </cell>
          <cell r="M737">
            <v>807.89425797576632</v>
          </cell>
          <cell r="N737">
            <v>826.45356328610058</v>
          </cell>
          <cell r="O737">
            <v>0</v>
          </cell>
          <cell r="P737">
            <v>0</v>
          </cell>
          <cell r="Q737" t="e">
            <v>#DIV/0!</v>
          </cell>
          <cell r="R737">
            <v>19643.580865919103</v>
          </cell>
          <cell r="S737">
            <v>2.2972443642359563E-2</v>
          </cell>
          <cell r="T737">
            <v>848490.06999999972</v>
          </cell>
          <cell r="U737">
            <v>834371.47459297092</v>
          </cell>
        </row>
        <row r="738">
          <cell r="C738">
            <v>10704</v>
          </cell>
          <cell r="D738" t="str">
            <v>หนองบัวลำภู,รพท.</v>
          </cell>
          <cell r="E738" t="str">
            <v xml:space="preserve">รพท.200to300Beds </v>
          </cell>
          <cell r="F738">
            <v>440143522.49999994</v>
          </cell>
          <cell r="G738">
            <v>315159217.38</v>
          </cell>
          <cell r="H738">
            <v>0.71603738614601564</v>
          </cell>
          <cell r="I738">
            <v>345541590.66999996</v>
          </cell>
          <cell r="J738">
            <v>247420697.38808325</v>
          </cell>
          <cell r="K738">
            <v>256528</v>
          </cell>
          <cell r="L738">
            <v>178979640.9243601</v>
          </cell>
          <cell r="M738">
            <v>697.70021566597052</v>
          </cell>
          <cell r="N738">
            <v>757.03886846540456</v>
          </cell>
          <cell r="O738">
            <v>19342.5249</v>
          </cell>
          <cell r="P738">
            <v>290301764.16563994</v>
          </cell>
          <cell r="Q738">
            <v>15008.473075076146</v>
          </cell>
          <cell r="R738">
            <v>15543.349002157387</v>
          </cell>
          <cell r="S738">
            <v>5.4483038505242255E-2</v>
          </cell>
          <cell r="T738">
            <v>345541590.66999996</v>
          </cell>
          <cell r="U738">
            <v>247420697.38808325</v>
          </cell>
        </row>
        <row r="739">
          <cell r="C739">
            <v>10991</v>
          </cell>
          <cell r="D739" t="str">
            <v>นากลาง,รพช.</v>
          </cell>
          <cell r="E739" t="str">
            <v>รพช.60BedsPOP80000-100000</v>
          </cell>
          <cell r="F739">
            <v>99949457.209999993</v>
          </cell>
          <cell r="G739">
            <v>86331564.839999989</v>
          </cell>
          <cell r="H739">
            <v>0.86375221286706971</v>
          </cell>
          <cell r="I739">
            <v>94308473.5</v>
          </cell>
          <cell r="J739">
            <v>81459152.67774041</v>
          </cell>
          <cell r="K739">
            <v>127209</v>
          </cell>
          <cell r="L739">
            <v>104447688.52616331</v>
          </cell>
          <cell r="M739">
            <v>821.07153209413889</v>
          </cell>
          <cell r="N739">
            <v>690.56996926959641</v>
          </cell>
          <cell r="O739">
            <v>3225.5688999999998</v>
          </cell>
          <cell r="P739">
            <v>35151437.743836671</v>
          </cell>
          <cell r="Q739">
            <v>10897.748221666161</v>
          </cell>
          <cell r="R739">
            <v>13783.373240377297</v>
          </cell>
          <cell r="S739">
            <v>-5.2243815436386232E-2</v>
          </cell>
          <cell r="T739">
            <v>89381439.016378671</v>
          </cell>
          <cell r="U739">
            <v>77203415.739640117</v>
          </cell>
        </row>
        <row r="740">
          <cell r="C740">
            <v>10992</v>
          </cell>
          <cell r="D740" t="str">
            <v>โนนสัง,รพช.</v>
          </cell>
          <cell r="E740" t="str">
            <v>รพช.30BedsPOP60000-80000</v>
          </cell>
          <cell r="F740">
            <v>66083479.38000001</v>
          </cell>
          <cell r="G740">
            <v>57719997.24000001</v>
          </cell>
          <cell r="H740">
            <v>0.87344065084849054</v>
          </cell>
          <cell r="I740">
            <v>61980142.199999996</v>
          </cell>
          <cell r="J740">
            <v>54135975.742849991</v>
          </cell>
          <cell r="K740">
            <v>89815</v>
          </cell>
          <cell r="L740">
            <v>62057744.746590294</v>
          </cell>
          <cell r="M740">
            <v>690.95078490887147</v>
          </cell>
          <cell r="N740">
            <v>692.58527443236471</v>
          </cell>
          <cell r="O740">
            <v>1799.2490000000003</v>
          </cell>
          <cell r="P740">
            <v>25304419.363409705</v>
          </cell>
          <cell r="Q740">
            <v>14063.878520099053</v>
          </cell>
          <cell r="R740">
            <v>14363.686703651305</v>
          </cell>
          <cell r="S740">
            <v>7.855016619513858E-3</v>
          </cell>
          <cell r="T740">
            <v>61980142.199999996</v>
          </cell>
          <cell r="U740">
            <v>54135975.742849991</v>
          </cell>
        </row>
        <row r="741">
          <cell r="C741">
            <v>10993</v>
          </cell>
          <cell r="D741" t="str">
            <v>ศรีบุญเรือง,รพช.</v>
          </cell>
          <cell r="E741" t="str">
            <v>รพช.60BedsPOP&gt;100000</v>
          </cell>
          <cell r="F741">
            <v>129201402.35999998</v>
          </cell>
          <cell r="G741">
            <v>113414833.66</v>
          </cell>
          <cell r="H741">
            <v>0.87781426198445489</v>
          </cell>
          <cell r="I741">
            <v>115197887.31000002</v>
          </cell>
          <cell r="J741">
            <v>101122348.43119606</v>
          </cell>
          <cell r="K741">
            <v>153267</v>
          </cell>
          <cell r="L741">
            <v>95730959.565334573</v>
          </cell>
          <cell r="M741">
            <v>624.60255348727753</v>
          </cell>
          <cell r="N741">
            <v>663.06578242158423</v>
          </cell>
          <cell r="O741">
            <v>5123.1643999999987</v>
          </cell>
          <cell r="P741">
            <v>62597298.104665399</v>
          </cell>
          <cell r="Q741">
            <v>12218.483190714203</v>
          </cell>
          <cell r="R741">
            <v>13791.944087482048</v>
          </cell>
          <cell r="S741">
            <v>8.8147515582949018E-2</v>
          </cell>
          <cell r="T741">
            <v>115197887.31000002</v>
          </cell>
          <cell r="U741">
            <v>101122348.43119606</v>
          </cell>
        </row>
        <row r="742">
          <cell r="C742">
            <v>10994</v>
          </cell>
          <cell r="D742" t="str">
            <v>สุวรรณคูหา,รพช.</v>
          </cell>
          <cell r="E742" t="str">
            <v>รพช.30BedsPOP20000-40000</v>
          </cell>
          <cell r="F742">
            <v>76686875.769999996</v>
          </cell>
          <cell r="G742">
            <v>69564771.340000004</v>
          </cell>
          <cell r="H742">
            <v>0.90712746661683452</v>
          </cell>
          <cell r="I742">
            <v>71207533.5</v>
          </cell>
          <cell r="J742">
            <v>64594309.467888378</v>
          </cell>
          <cell r="K742">
            <v>96154</v>
          </cell>
          <cell r="L742">
            <v>60515807.261051044</v>
          </cell>
          <cell r="M742">
            <v>629.36338853350924</v>
          </cell>
          <cell r="N742">
            <v>639.72346893498218</v>
          </cell>
          <cell r="O742">
            <v>3921.0001999999995</v>
          </cell>
          <cell r="P742">
            <v>28598374.008948963</v>
          </cell>
          <cell r="Q742">
            <v>7293.6425784800949</v>
          </cell>
          <cell r="R742">
            <v>14702.838036570827</v>
          </cell>
          <cell r="S742">
            <v>0.33718112668170253</v>
          </cell>
          <cell r="T742">
            <v>71207533.5</v>
          </cell>
          <cell r="U742">
            <v>64594309.467888378</v>
          </cell>
        </row>
        <row r="743">
          <cell r="C743">
            <v>23367</v>
          </cell>
          <cell r="D743" t="str">
            <v>นาวัง,รพช.</v>
          </cell>
          <cell r="E743" t="str">
            <v>รพช.30BedsPOP20000-40000</v>
          </cell>
          <cell r="F743">
            <v>67498445.560000002</v>
          </cell>
          <cell r="G743">
            <v>59714540.199999996</v>
          </cell>
          <cell r="H743">
            <v>0.8846802278864212</v>
          </cell>
          <cell r="I743">
            <v>56121844.340000011</v>
          </cell>
          <cell r="J743">
            <v>49649886.040117465</v>
          </cell>
          <cell r="K743">
            <v>60130</v>
          </cell>
          <cell r="L743">
            <v>36357471.589938208</v>
          </cell>
          <cell r="M743">
            <v>604.64778962145704</v>
          </cell>
          <cell r="N743">
            <v>639.72346893498218</v>
          </cell>
          <cell r="O743">
            <v>2932.0687999999996</v>
          </cell>
          <cell r="P743">
            <v>36940691.900061809</v>
          </cell>
          <cell r="Q743">
            <v>12598.84894244699</v>
          </cell>
          <cell r="R743">
            <v>14702.838036570827</v>
          </cell>
          <cell r="S743">
            <v>0.11293790978367993</v>
          </cell>
          <cell r="T743">
            <v>56121844.340000011</v>
          </cell>
          <cell r="U743">
            <v>49649886.040117465</v>
          </cell>
        </row>
        <row r="744">
          <cell r="C744">
            <v>10671</v>
          </cell>
          <cell r="D744" t="str">
            <v>รพ.ศูนย์อุดรธานี</v>
          </cell>
          <cell r="E744" t="str">
            <v xml:space="preserve">รพศ.&gt;800Beds </v>
          </cell>
          <cell r="F744">
            <v>2175909727.4300003</v>
          </cell>
          <cell r="G744">
            <v>1418323595.5800002</v>
          </cell>
          <cell r="H744">
            <v>0.65183016450558517</v>
          </cell>
          <cell r="I744">
            <v>1824155111.6299996</v>
          </cell>
          <cell r="J744">
            <v>1189039326.4974868</v>
          </cell>
          <cell r="K744">
            <v>635534</v>
          </cell>
          <cell r="L744">
            <v>846465084.73229337</v>
          </cell>
          <cell r="M744">
            <v>1331.8958304863208</v>
          </cell>
          <cell r="N744">
            <v>1143.8950432568379</v>
          </cell>
          <cell r="O744">
            <v>137003.28340000001</v>
          </cell>
          <cell r="P744">
            <v>1588309776.2477064</v>
          </cell>
          <cell r="Q744">
            <v>11593.224168288118</v>
          </cell>
          <cell r="R744">
            <v>12132.775639513169</v>
          </cell>
          <cell r="S744">
            <v>-1.8712436176390814E-2</v>
          </cell>
          <cell r="T744">
            <v>1790020725.5277863</v>
          </cell>
          <cell r="U744">
            <v>1166789503.9891839</v>
          </cell>
        </row>
        <row r="745">
          <cell r="C745">
            <v>11013</v>
          </cell>
          <cell r="D745" t="str">
            <v>กุดจับ,รพช.</v>
          </cell>
          <cell r="E745" t="str">
            <v>รพช.30BedsPOP60000-80000</v>
          </cell>
          <cell r="F745">
            <v>65118293.490000002</v>
          </cell>
          <cell r="G745">
            <v>54788294.510000005</v>
          </cell>
          <cell r="H745">
            <v>0.84136563742128256</v>
          </cell>
          <cell r="I745">
            <v>54713199.390000008</v>
          </cell>
          <cell r="J745">
            <v>46033805.880125083</v>
          </cell>
          <cell r="K745">
            <v>115997</v>
          </cell>
          <cell r="L745">
            <v>68046342.625431627</v>
          </cell>
          <cell r="M745">
            <v>586.62157319095866</v>
          </cell>
          <cell r="N745">
            <v>692.58527443236471</v>
          </cell>
          <cell r="O745">
            <v>1608.3854999999999</v>
          </cell>
          <cell r="P745">
            <v>29494439.354568362</v>
          </cell>
          <cell r="Q745">
            <v>18337.916721189271</v>
          </cell>
          <cell r="R745">
            <v>14363.686703651305</v>
          </cell>
          <cell r="S745">
            <v>6.0481138240579213E-2</v>
          </cell>
          <cell r="T745">
            <v>54713199.390000008</v>
          </cell>
          <cell r="U745">
            <v>46033805.880125083</v>
          </cell>
        </row>
        <row r="746">
          <cell r="C746">
            <v>11014</v>
          </cell>
          <cell r="D746" t="str">
            <v>หนองวัวซอ,รพช.</v>
          </cell>
          <cell r="E746" t="str">
            <v>รพช.30BedsPOP60000-80000</v>
          </cell>
          <cell r="F746">
            <v>60278330.189999998</v>
          </cell>
          <cell r="G746">
            <v>52566561.189999998</v>
          </cell>
          <cell r="H746">
            <v>0.87206399089536557</v>
          </cell>
          <cell r="I746">
            <v>53609762.049999997</v>
          </cell>
          <cell r="J746">
            <v>46751143.044273913</v>
          </cell>
          <cell r="K746">
            <v>95530</v>
          </cell>
          <cell r="L746">
            <v>55187433.300717071</v>
          </cell>
          <cell r="M746">
            <v>577.69740710475321</v>
          </cell>
          <cell r="N746">
            <v>692.58527443236471</v>
          </cell>
          <cell r="O746">
            <v>2165.8078000000005</v>
          </cell>
          <cell r="P746">
            <v>32705215.429282907</v>
          </cell>
          <cell r="Q746">
            <v>15100.700731285066</v>
          </cell>
          <cell r="R746">
            <v>14363.686703651305</v>
          </cell>
          <cell r="S746">
            <v>0.10670980305599581</v>
          </cell>
          <cell r="T746">
            <v>53609762.049999997</v>
          </cell>
          <cell r="U746">
            <v>46751143.044273913</v>
          </cell>
        </row>
        <row r="747">
          <cell r="C747">
            <v>11015</v>
          </cell>
          <cell r="D747" t="str">
            <v>กุมภวาปี,รพช.</v>
          </cell>
          <cell r="E747" t="str">
            <v>รพช.120BedsPOP&gt;140000</v>
          </cell>
          <cell r="F747">
            <v>250746668.78000003</v>
          </cell>
          <cell r="G747">
            <v>187641353.23000002</v>
          </cell>
          <cell r="H747">
            <v>0.74833039315322947</v>
          </cell>
          <cell r="I747">
            <v>207536286.80000001</v>
          </cell>
          <cell r="J747">
            <v>155305711.09460539</v>
          </cell>
          <cell r="K747">
            <v>199822</v>
          </cell>
          <cell r="L747">
            <v>168531825.74453577</v>
          </cell>
          <cell r="M747">
            <v>843.40976341211569</v>
          </cell>
          <cell r="N747">
            <v>652.39612108859569</v>
          </cell>
          <cell r="O747">
            <v>9429.7165999999997</v>
          </cell>
          <cell r="P747">
            <v>141575677.28546423</v>
          </cell>
          <cell r="Q747">
            <v>15013.778599185498</v>
          </cell>
          <cell r="R747">
            <v>15393.571374161336</v>
          </cell>
          <cell r="S747">
            <v>-0.11153354712051149</v>
          </cell>
          <cell r="T747">
            <v>184389028.57697624</v>
          </cell>
          <cell r="U747">
            <v>137983914.24815071</v>
          </cell>
        </row>
        <row r="748">
          <cell r="C748">
            <v>11016</v>
          </cell>
          <cell r="D748" t="str">
            <v>ห้วยเกิ้ง,รพช.</v>
          </cell>
          <cell r="E748" t="str">
            <v>รพช.10BedsPOP&lt;15000</v>
          </cell>
          <cell r="F748">
            <v>14104763.350000001</v>
          </cell>
          <cell r="G748">
            <v>12660975.350000001</v>
          </cell>
          <cell r="H748">
            <v>0.89763826842227734</v>
          </cell>
          <cell r="I748">
            <v>13888099.340000005</v>
          </cell>
          <cell r="J748">
            <v>12466489.443234177</v>
          </cell>
          <cell r="K748">
            <v>31713</v>
          </cell>
          <cell r="L748">
            <v>22586415.796395347</v>
          </cell>
          <cell r="M748">
            <v>712.21315537462067</v>
          </cell>
          <cell r="N748">
            <v>826.45356328610058</v>
          </cell>
          <cell r="O748">
            <v>400.32</v>
          </cell>
          <cell r="P748">
            <v>580473.48360464931</v>
          </cell>
          <cell r="Q748">
            <v>1450.0236900595758</v>
          </cell>
          <cell r="R748">
            <v>19643.580865919103</v>
          </cell>
          <cell r="S748">
            <v>0.47076457839992081</v>
          </cell>
          <cell r="T748">
            <v>13888099.340000005</v>
          </cell>
          <cell r="U748">
            <v>12466489.443234177</v>
          </cell>
        </row>
        <row r="749">
          <cell r="C749">
            <v>11017</v>
          </cell>
          <cell r="D749" t="str">
            <v>โนนสะอาด,รพช.</v>
          </cell>
          <cell r="E749" t="str">
            <v>รพช.30BedsPOP40000-60000</v>
          </cell>
          <cell r="F749">
            <v>54076173.100000001</v>
          </cell>
          <cell r="G749">
            <v>48580438.609999999</v>
          </cell>
          <cell r="H749">
            <v>0.89837049896565258</v>
          </cell>
          <cell r="I749">
            <v>41504859.140000001</v>
          </cell>
          <cell r="J749">
            <v>37286741.015100926</v>
          </cell>
          <cell r="K749">
            <v>82637</v>
          </cell>
          <cell r="L749">
            <v>41540588.914113484</v>
          </cell>
          <cell r="M749">
            <v>502.6875239192309</v>
          </cell>
          <cell r="N749">
            <v>635.54962394588699</v>
          </cell>
          <cell r="O749">
            <v>2055.3048999999996</v>
          </cell>
          <cell r="P749">
            <v>28043071.585886519</v>
          </cell>
          <cell r="Q749">
            <v>13644.239152004418</v>
          </cell>
          <cell r="R749">
            <v>14762.0315380762</v>
          </cell>
          <cell r="S749">
            <v>0.19080240149451194</v>
          </cell>
          <cell r="T749">
            <v>41504859.140000001</v>
          </cell>
          <cell r="U749">
            <v>37286741.015100926</v>
          </cell>
        </row>
        <row r="750">
          <cell r="C750">
            <v>11018</v>
          </cell>
          <cell r="D750" t="str">
            <v>หนองหาน,รพช.</v>
          </cell>
          <cell r="E750" t="str">
            <v>รพช.90BedsPOP&gt;120000</v>
          </cell>
          <cell r="F750">
            <v>150241765.97</v>
          </cell>
          <cell r="G750">
            <v>124516941.09999999</v>
          </cell>
          <cell r="H750">
            <v>0.82877713993899216</v>
          </cell>
          <cell r="I750">
            <v>125407257.27</v>
          </cell>
          <cell r="J750">
            <v>103934668.00782397</v>
          </cell>
          <cell r="K750">
            <v>180827</v>
          </cell>
          <cell r="L750">
            <v>109297478.66118544</v>
          </cell>
          <cell r="M750">
            <v>604.43118926479701</v>
          </cell>
          <cell r="N750">
            <v>821.49036066513429</v>
          </cell>
          <cell r="O750">
            <v>5712.6496999999999</v>
          </cell>
          <cell r="P750">
            <v>79283897.368814558</v>
          </cell>
          <cell r="Q750">
            <v>13878.655533318375</v>
          </cell>
          <cell r="R750">
            <v>13756.822633359005</v>
          </cell>
          <cell r="S750">
            <v>0.20444314766943081</v>
          </cell>
          <cell r="T750">
            <v>125407257.27</v>
          </cell>
          <cell r="U750">
            <v>103934668.00782397</v>
          </cell>
        </row>
        <row r="751">
          <cell r="C751">
            <v>11019</v>
          </cell>
          <cell r="D751" t="str">
            <v>ทุ่งฝน,รพช.</v>
          </cell>
          <cell r="E751" t="str">
            <v>รพช.30BedsPOP20000-40000</v>
          </cell>
          <cell r="F751">
            <v>44347885.909999996</v>
          </cell>
          <cell r="G751">
            <v>39535960</v>
          </cell>
          <cell r="H751">
            <v>0.89149593467058696</v>
          </cell>
          <cell r="I751">
            <v>36409783.420000002</v>
          </cell>
          <cell r="J751">
            <v>32459173.901166543</v>
          </cell>
          <cell r="K751">
            <v>67534</v>
          </cell>
          <cell r="L751">
            <v>43796434.11027009</v>
          </cell>
          <cell r="M751">
            <v>648.50940430405558</v>
          </cell>
          <cell r="N751">
            <v>639.72346893498218</v>
          </cell>
          <cell r="O751">
            <v>909.14539999999988</v>
          </cell>
          <cell r="P751">
            <v>19892696.649729908</v>
          </cell>
          <cell r="Q751">
            <v>21880.654788254895</v>
          </cell>
          <cell r="R751">
            <v>14702.838036570827</v>
          </cell>
          <cell r="S751">
            <v>-0.11177776107320703</v>
          </cell>
          <cell r="T751">
            <v>32339979.348152027</v>
          </cell>
          <cell r="U751">
            <v>28830960.11620827</v>
          </cell>
        </row>
        <row r="752">
          <cell r="C752">
            <v>11020</v>
          </cell>
          <cell r="D752" t="str">
            <v>ไชยวาน,รพช.</v>
          </cell>
          <cell r="E752" t="str">
            <v>รพช.30BedsPOP20000-40000</v>
          </cell>
          <cell r="F752">
            <v>44361980.600000001</v>
          </cell>
          <cell r="G752">
            <v>39686487.140000001</v>
          </cell>
          <cell r="H752">
            <v>0.89460584498790385</v>
          </cell>
          <cell r="I752">
            <v>36911929.5</v>
          </cell>
          <cell r="J752">
            <v>33021627.880481437</v>
          </cell>
          <cell r="K752">
            <v>72360</v>
          </cell>
          <cell r="L752">
            <v>38563058.082657814</v>
          </cell>
          <cell r="M752">
            <v>532.93336211522683</v>
          </cell>
          <cell r="N752">
            <v>639.72346893498218</v>
          </cell>
          <cell r="O752">
            <v>1103.8770000000002</v>
          </cell>
          <cell r="P752">
            <v>14918945.197342193</v>
          </cell>
          <cell r="Q752">
            <v>13515.043068514145</v>
          </cell>
          <cell r="R752">
            <v>14702.838036570827</v>
          </cell>
          <cell r="S752">
            <v>0.16900099325207993</v>
          </cell>
          <cell r="T752">
            <v>36911929.5</v>
          </cell>
          <cell r="U752">
            <v>33021627.880481437</v>
          </cell>
        </row>
        <row r="753">
          <cell r="C753">
            <v>11021</v>
          </cell>
          <cell r="D753" t="str">
            <v>ศรีธาตุ,รพช.</v>
          </cell>
          <cell r="E753" t="str">
            <v>รพช.30BedsPOP40000-60000</v>
          </cell>
          <cell r="F753">
            <v>55436945.780000009</v>
          </cell>
          <cell r="G753">
            <v>47270170.880000003</v>
          </cell>
          <cell r="H753">
            <v>0.8526835346880467</v>
          </cell>
          <cell r="I753">
            <v>46584789.190000005</v>
          </cell>
          <cell r="J753">
            <v>39722082.709226713</v>
          </cell>
          <cell r="K753">
            <v>80304</v>
          </cell>
          <cell r="L753">
            <v>41932660.717248723</v>
          </cell>
          <cell r="M753">
            <v>522.17399777406763</v>
          </cell>
          <cell r="N753">
            <v>635.54962394588699</v>
          </cell>
          <cell r="O753">
            <v>2108.4909999999995</v>
          </cell>
          <cell r="P753">
            <v>27079227.73275128</v>
          </cell>
          <cell r="Q753">
            <v>12842.942053227302</v>
          </cell>
          <cell r="R753">
            <v>14762.0315380762</v>
          </cell>
          <cell r="S753">
            <v>0.19055990911809795</v>
          </cell>
          <cell r="T753">
            <v>46584789.190000005</v>
          </cell>
          <cell r="U753">
            <v>39722082.709226713</v>
          </cell>
        </row>
        <row r="754">
          <cell r="C754">
            <v>11022</v>
          </cell>
          <cell r="D754" t="str">
            <v>วังสามหมอ,รพช.</v>
          </cell>
          <cell r="E754" t="str">
            <v>รพช.30BedsPOP60000-80000</v>
          </cell>
          <cell r="F754">
            <v>66977191.790000007</v>
          </cell>
          <cell r="G754">
            <v>58019244.980000004</v>
          </cell>
          <cell r="H754">
            <v>0.86625377131237891</v>
          </cell>
          <cell r="I754">
            <v>58706746.160000004</v>
          </cell>
          <cell r="J754">
            <v>50854940.262578525</v>
          </cell>
          <cell r="K754">
            <v>94470</v>
          </cell>
          <cell r="L754">
            <v>54238221.432297647</v>
          </cell>
          <cell r="M754">
            <v>574.13169717685662</v>
          </cell>
          <cell r="N754">
            <v>692.58527443236471</v>
          </cell>
          <cell r="O754">
            <v>2659.6743000000001</v>
          </cell>
          <cell r="P754">
            <v>37620320.707702354</v>
          </cell>
          <cell r="Q754">
            <v>14144.709638959308</v>
          </cell>
          <cell r="R754">
            <v>14363.686703651305</v>
          </cell>
          <cell r="S754">
            <v>0.12816137552712298</v>
          </cell>
          <cell r="T754">
            <v>58706746.160000004</v>
          </cell>
          <cell r="U754">
            <v>50854940.262578525</v>
          </cell>
        </row>
        <row r="755">
          <cell r="C755">
            <v>11023</v>
          </cell>
          <cell r="D755" t="str">
            <v>บ้านผือ,รพช.</v>
          </cell>
          <cell r="E755" t="str">
            <v>รพช.90BedsPOP100000-120000</v>
          </cell>
          <cell r="F755">
            <v>153594560.85000002</v>
          </cell>
          <cell r="G755">
            <v>128764589.90000001</v>
          </cell>
          <cell r="H755">
            <v>0.83834081875953348</v>
          </cell>
          <cell r="I755">
            <v>109410916.57000004</v>
          </cell>
          <cell r="J755">
            <v>91723637.37852484</v>
          </cell>
          <cell r="K755">
            <v>209524</v>
          </cell>
          <cell r="L755">
            <v>111193758.37340379</v>
          </cell>
          <cell r="M755">
            <v>530.69700069397197</v>
          </cell>
          <cell r="N755">
            <v>657.43480423849883</v>
          </cell>
          <cell r="O755">
            <v>5613.5046000000002</v>
          </cell>
          <cell r="P755">
            <v>60023763.12659622</v>
          </cell>
          <cell r="Q755">
            <v>10692.743197644519</v>
          </cell>
          <cell r="R755">
            <v>14949.295525467131</v>
          </cell>
          <cell r="S755">
            <v>0.29464734204925619</v>
          </cell>
          <cell r="T755">
            <v>109410916.57000004</v>
          </cell>
          <cell r="U755">
            <v>91723637.37852484</v>
          </cell>
        </row>
        <row r="756">
          <cell r="C756">
            <v>11024</v>
          </cell>
          <cell r="D756" t="str">
            <v>น้ำโสม,รพช.</v>
          </cell>
          <cell r="E756" t="str">
            <v>รพช.60BedsPOP40000-60000</v>
          </cell>
          <cell r="F756">
            <v>81646434.829999998</v>
          </cell>
          <cell r="G756">
            <v>72136940.75</v>
          </cell>
          <cell r="H756">
            <v>0.88352836103866417</v>
          </cell>
          <cell r="I756">
            <v>67646067.829999998</v>
          </cell>
          <cell r="J756">
            <v>59767219.440550201</v>
          </cell>
          <cell r="K756">
            <v>110002</v>
          </cell>
          <cell r="L756">
            <v>55675040.258762583</v>
          </cell>
          <cell r="M756">
            <v>506.12752730643609</v>
          </cell>
          <cell r="N756">
            <v>606.27024231824566</v>
          </cell>
          <cell r="O756">
            <v>3435.79</v>
          </cell>
          <cell r="P756">
            <v>42636230.521237433</v>
          </cell>
          <cell r="Q756">
            <v>12409.440193154247</v>
          </cell>
          <cell r="R756">
            <v>14041.46808412123</v>
          </cell>
          <cell r="S756">
            <v>0.16908746995483123</v>
          </cell>
          <cell r="T756">
            <v>67646067.829999998</v>
          </cell>
          <cell r="U756">
            <v>59767219.440550201</v>
          </cell>
        </row>
        <row r="757">
          <cell r="C757">
            <v>11025</v>
          </cell>
          <cell r="D757" t="str">
            <v>เพ็ญ,รพช.</v>
          </cell>
          <cell r="E757" t="str">
            <v>รพช.60BedsPOP&gt;100000</v>
          </cell>
          <cell r="F757">
            <v>136238801.91</v>
          </cell>
          <cell r="G757">
            <v>118890921.89</v>
          </cell>
          <cell r="H757">
            <v>0.87266564461231766</v>
          </cell>
          <cell r="I757">
            <v>114926745.63000007</v>
          </cell>
          <cell r="J757">
            <v>100292622.55839987</v>
          </cell>
          <cell r="K757">
            <v>161253</v>
          </cell>
          <cell r="L757">
            <v>98688590.458161935</v>
          </cell>
          <cell r="M757">
            <v>612.01088015827258</v>
          </cell>
          <cell r="N757">
            <v>663.06578242158423</v>
          </cell>
          <cell r="O757">
            <v>4884.8900000000003</v>
          </cell>
          <cell r="P757">
            <v>70085593.121838048</v>
          </cell>
          <cell r="Q757">
            <v>14347.425043724228</v>
          </cell>
          <cell r="R757">
            <v>13791.944087482048</v>
          </cell>
          <cell r="S757">
            <v>3.2702233654780206E-2</v>
          </cell>
          <cell r="T757">
            <v>114926745.63000007</v>
          </cell>
          <cell r="U757">
            <v>100292622.55839987</v>
          </cell>
        </row>
        <row r="758">
          <cell r="C758">
            <v>11026</v>
          </cell>
          <cell r="D758" t="str">
            <v>สร้างคอม,รพช.</v>
          </cell>
          <cell r="E758" t="str">
            <v>รพช.30BedsPOP20000-40000</v>
          </cell>
          <cell r="F758">
            <v>39410312.079999991</v>
          </cell>
          <cell r="G758">
            <v>34608865.349999994</v>
          </cell>
          <cell r="H758">
            <v>0.87816775669643476</v>
          </cell>
          <cell r="I758">
            <v>35650840.459999993</v>
          </cell>
          <cell r="J758">
            <v>31307418.591100685</v>
          </cell>
          <cell r="K758">
            <v>59517</v>
          </cell>
          <cell r="L758">
            <v>34883896.268483981</v>
          </cell>
          <cell r="M758">
            <v>586.11650903916495</v>
          </cell>
          <cell r="N758">
            <v>639.72346893498218</v>
          </cell>
          <cell r="O758">
            <v>760.2</v>
          </cell>
          <cell r="P758">
            <v>19420182.801516015</v>
          </cell>
          <cell r="Q758">
            <v>25546.149436353611</v>
          </cell>
          <cell r="R758">
            <v>14702.838036570827</v>
          </cell>
          <cell r="S758">
            <v>-9.304199574920656E-2</v>
          </cell>
          <cell r="T758">
            <v>32333815.113465033</v>
          </cell>
          <cell r="U758">
            <v>28394513.883628868</v>
          </cell>
        </row>
        <row r="759">
          <cell r="C759">
            <v>11027</v>
          </cell>
          <cell r="D759" t="str">
            <v>หนองแสง,รพช.</v>
          </cell>
          <cell r="E759" t="str">
            <v>รพช.30BedsPOP20000-40000</v>
          </cell>
          <cell r="F759">
            <v>43957509.039999999</v>
          </cell>
          <cell r="G759">
            <v>39642779.640000001</v>
          </cell>
          <cell r="H759">
            <v>0.90184317778166811</v>
          </cell>
          <cell r="I759">
            <v>31650843.410000011</v>
          </cell>
          <cell r="J759">
            <v>28544097.20034438</v>
          </cell>
          <cell r="K759">
            <v>56276</v>
          </cell>
          <cell r="L759">
            <v>25348828.348744351</v>
          </cell>
          <cell r="M759">
            <v>450.43763502637626</v>
          </cell>
          <cell r="N759">
            <v>639.72346893498218</v>
          </cell>
          <cell r="O759">
            <v>1082.4612</v>
          </cell>
          <cell r="P759">
            <v>25702247.591255654</v>
          </cell>
          <cell r="Q759">
            <v>23744.266853403758</v>
          </cell>
          <cell r="R759">
            <v>14702.838036570827</v>
          </cell>
          <cell r="S759">
            <v>1.6948784845868543E-2</v>
          </cell>
          <cell r="T759">
            <v>31650843.410000011</v>
          </cell>
          <cell r="U759">
            <v>28544097.20034438</v>
          </cell>
        </row>
        <row r="760">
          <cell r="C760">
            <v>11028</v>
          </cell>
          <cell r="D760" t="str">
            <v>นายูง,รพช.</v>
          </cell>
          <cell r="E760" t="str">
            <v>รพช.30BedsPOP20000-40000</v>
          </cell>
          <cell r="F760">
            <v>37891591.980000004</v>
          </cell>
          <cell r="G760">
            <v>34886644.740000002</v>
          </cell>
          <cell r="H760">
            <v>0.92069619979054784</v>
          </cell>
          <cell r="I760">
            <v>36231225.139999986</v>
          </cell>
          <cell r="J760">
            <v>33357951.300153747</v>
          </cell>
          <cell r="K760">
            <v>46183</v>
          </cell>
          <cell r="L760">
            <v>33416840.573681917</v>
          </cell>
          <cell r="M760">
            <v>723.57448787826513</v>
          </cell>
          <cell r="N760">
            <v>639.72346893498218</v>
          </cell>
          <cell r="O760">
            <v>1042.5413000000001</v>
          </cell>
          <cell r="P760">
            <v>12759912.196318088</v>
          </cell>
          <cell r="Q760">
            <v>12239.239055870579</v>
          </cell>
          <cell r="R760">
            <v>14702.838036570827</v>
          </cell>
          <cell r="S760">
            <v>-2.8241221948524596E-2</v>
          </cell>
          <cell r="T760">
            <v>35208011.069354281</v>
          </cell>
          <cell r="U760">
            <v>32415881.993738029</v>
          </cell>
        </row>
        <row r="761">
          <cell r="C761">
            <v>11029</v>
          </cell>
          <cell r="D761" t="str">
            <v>พิบูลย์รักษ์,รพช.</v>
          </cell>
          <cell r="E761" t="str">
            <v>รพช.30BedsPOP20000-40000</v>
          </cell>
          <cell r="F761">
            <v>37838352.539999999</v>
          </cell>
          <cell r="G761">
            <v>33906448.659999996</v>
          </cell>
          <cell r="H761">
            <v>0.89608681097192389</v>
          </cell>
          <cell r="I761">
            <v>29175863.369999994</v>
          </cell>
          <cell r="J761">
            <v>26144106.364575863</v>
          </cell>
          <cell r="K761">
            <v>53961</v>
          </cell>
          <cell r="L761">
            <v>32459308.486032665</v>
          </cell>
          <cell r="M761">
            <v>601.53274561317744</v>
          </cell>
          <cell r="N761">
            <v>639.72346893498218</v>
          </cell>
          <cell r="O761">
            <v>1041.2572</v>
          </cell>
          <cell r="P761">
            <v>13895041.943967342</v>
          </cell>
          <cell r="Q761">
            <v>13344.485823452018</v>
          </cell>
          <cell r="R761">
            <v>14702.838036570827</v>
          </cell>
          <cell r="S761">
            <v>7.497038812919464E-2</v>
          </cell>
          <cell r="T761">
            <v>29175863.369999994</v>
          </cell>
          <cell r="U761">
            <v>26144106.364575863</v>
          </cell>
        </row>
        <row r="762">
          <cell r="C762">
            <v>11446</v>
          </cell>
          <cell r="D762" t="str">
            <v>บ้านดุง,รพร.</v>
          </cell>
          <cell r="E762" t="str">
            <v>รพช.90BedsPOP&gt;120000</v>
          </cell>
          <cell r="F762">
            <v>184870659.40000004</v>
          </cell>
          <cell r="G762">
            <v>153206572.22</v>
          </cell>
          <cell r="H762">
            <v>0.82872302569392997</v>
          </cell>
          <cell r="I762">
            <v>140706451.35999998</v>
          </cell>
          <cell r="J762">
            <v>116606676.10571498</v>
          </cell>
          <cell r="K762">
            <v>234708</v>
          </cell>
          <cell r="L762">
            <v>112638784.51975296</v>
          </cell>
          <cell r="M762">
            <v>479.91029074319141</v>
          </cell>
          <cell r="N762">
            <v>821.49036066513429</v>
          </cell>
          <cell r="O762">
            <v>5878.0599999999995</v>
          </cell>
          <cell r="P762">
            <v>79839578.880247012</v>
          </cell>
          <cell r="Q762">
            <v>13582.641021059162</v>
          </cell>
          <cell r="R762">
            <v>13756.822633359005</v>
          </cell>
          <cell r="S762">
            <v>0.42184182982945401</v>
          </cell>
          <cell r="T762">
            <v>140706451.35999998</v>
          </cell>
          <cell r="U762">
            <v>116606676.10571498</v>
          </cell>
        </row>
        <row r="763">
          <cell r="C763">
            <v>25058</v>
          </cell>
          <cell r="D763" t="str">
            <v>กู่แก้ว</v>
          </cell>
          <cell r="E763" t="str">
            <v>รพช.30BedsPOP&lt;20000</v>
          </cell>
          <cell r="F763">
            <v>14824515.280000001</v>
          </cell>
          <cell r="G763">
            <v>14392478.780000001</v>
          </cell>
          <cell r="H763">
            <v>0.9708566187939468</v>
          </cell>
          <cell r="I763">
            <v>9038333.8100000024</v>
          </cell>
          <cell r="J763">
            <v>8774926.2023076136</v>
          </cell>
          <cell r="K763">
            <v>16776</v>
          </cell>
          <cell r="L763">
            <v>10636587.155427553</v>
          </cell>
          <cell r="M763">
            <v>634.03595347088412</v>
          </cell>
          <cell r="N763">
            <v>742.70450475732036</v>
          </cell>
          <cell r="O763">
            <v>0</v>
          </cell>
          <cell r="P763">
            <v>20442.004572446123</v>
          </cell>
          <cell r="Q763" t="e">
            <v>#DIV/0!</v>
          </cell>
          <cell r="R763">
            <v>17873.280286501853</v>
          </cell>
          <cell r="S763">
            <v>0.16914485122876485</v>
          </cell>
          <cell r="T763">
            <v>9038333.8100000024</v>
          </cell>
          <cell r="U763">
            <v>8774926.2023076136</v>
          </cell>
        </row>
        <row r="764">
          <cell r="C764">
            <v>25059</v>
          </cell>
          <cell r="D764" t="str">
            <v>ประจักษ์ศิลปาคม</v>
          </cell>
          <cell r="E764" t="str">
            <v>รพช.30BedsPOP&lt;20000</v>
          </cell>
          <cell r="F764">
            <v>18095735.329999998</v>
          </cell>
          <cell r="G764">
            <v>17379675.329999998</v>
          </cell>
          <cell r="H764">
            <v>0.96042935051040002</v>
          </cell>
          <cell r="I764">
            <v>10899759.800000001</v>
          </cell>
          <cell r="J764">
            <v>10468449.225433368</v>
          </cell>
          <cell r="K764">
            <v>23111</v>
          </cell>
          <cell r="L764">
            <v>15917949.706423057</v>
          </cell>
          <cell r="M764">
            <v>688.76075056999082</v>
          </cell>
          <cell r="N764">
            <v>742.70450475732036</v>
          </cell>
          <cell r="O764">
            <v>0</v>
          </cell>
          <cell r="P764">
            <v>0</v>
          </cell>
          <cell r="Q764" t="e">
            <v>#DIV/0!</v>
          </cell>
          <cell r="R764">
            <v>17873.280286501853</v>
          </cell>
          <cell r="S764">
            <v>7.8320017716874718E-2</v>
          </cell>
          <cell r="T764">
            <v>10899759.800000001</v>
          </cell>
          <cell r="U764">
            <v>10468449.225433368</v>
          </cell>
        </row>
        <row r="765">
          <cell r="C765">
            <v>10702</v>
          </cell>
          <cell r="D765" t="str">
            <v>ชัยภูมิ,รพท.</v>
          </cell>
          <cell r="E765" t="str">
            <v xml:space="preserve">รพท.&gt;500Beds </v>
          </cell>
          <cell r="F765">
            <v>825540554.82000029</v>
          </cell>
          <cell r="G765">
            <v>612707596.37000024</v>
          </cell>
          <cell r="H765">
            <v>0.74218957844365885</v>
          </cell>
          <cell r="I765">
            <v>617633563.04999995</v>
          </cell>
          <cell r="J765">
            <v>458401193.79273444</v>
          </cell>
          <cell r="K765">
            <v>436551</v>
          </cell>
          <cell r="L765">
            <v>249263124.03253883</v>
          </cell>
          <cell r="M765">
            <v>570.98282682330091</v>
          </cell>
          <cell r="N765">
            <v>619.30920794519272</v>
          </cell>
          <cell r="O765">
            <v>58934.843099999998</v>
          </cell>
          <cell r="P765">
            <v>682478818.98746133</v>
          </cell>
          <cell r="Q765">
            <v>11580.226281920166</v>
          </cell>
          <cell r="R765">
            <v>10803.309037819314</v>
          </cell>
          <cell r="S765">
            <v>-2.6499360753898395E-2</v>
          </cell>
          <cell r="T765">
            <v>601266668.44902241</v>
          </cell>
          <cell r="U765">
            <v>446253855.18840313</v>
          </cell>
        </row>
        <row r="766">
          <cell r="C766">
            <v>10970</v>
          </cell>
          <cell r="D766" t="str">
            <v>บ้านเขว้า,รพช.</v>
          </cell>
          <cell r="E766" t="str">
            <v>รพช.30BedsPOP40000-60000</v>
          </cell>
          <cell r="F766">
            <v>53710066.370000005</v>
          </cell>
          <cell r="G766">
            <v>41438781.090000004</v>
          </cell>
          <cell r="H766">
            <v>0.77152727394777187</v>
          </cell>
          <cell r="I766">
            <v>59264163.450000003</v>
          </cell>
          <cell r="J766">
            <v>45723918.469373681</v>
          </cell>
          <cell r="K766">
            <v>116155</v>
          </cell>
          <cell r="L766">
            <v>55723665.684465624</v>
          </cell>
          <cell r="M766">
            <v>479.7354025609369</v>
          </cell>
          <cell r="N766">
            <v>635.54962394588699</v>
          </cell>
          <cell r="O766">
            <v>1864.6691000000001</v>
          </cell>
          <cell r="P766">
            <v>33902510.285534367</v>
          </cell>
          <cell r="Q766">
            <v>18181.515575891917</v>
          </cell>
          <cell r="R766">
            <v>14762.0315380762</v>
          </cell>
          <cell r="S766">
            <v>0.13079208763335437</v>
          </cell>
          <cell r="T766">
            <v>59264163.450000003</v>
          </cell>
          <cell r="U766">
            <v>45723918.469373681</v>
          </cell>
        </row>
        <row r="767">
          <cell r="C767">
            <v>10971</v>
          </cell>
          <cell r="D767" t="str">
            <v>คอนสวรรค์,รพช.</v>
          </cell>
          <cell r="E767" t="str">
            <v>รพช.30BedsPOP40000-60000</v>
          </cell>
          <cell r="F767">
            <v>49048841.669999994</v>
          </cell>
          <cell r="G767">
            <v>44313889.130000003</v>
          </cell>
          <cell r="H767">
            <v>0.90346453904341528</v>
          </cell>
          <cell r="I767">
            <v>52272823.919999994</v>
          </cell>
          <cell r="J767">
            <v>47226642.767380409</v>
          </cell>
          <cell r="K767">
            <v>97585</v>
          </cell>
          <cell r="L767">
            <v>55022475.065799005</v>
          </cell>
          <cell r="M767">
            <v>563.84152344929043</v>
          </cell>
          <cell r="N767">
            <v>635.54962394588699</v>
          </cell>
          <cell r="O767">
            <v>1819.1972000000001</v>
          </cell>
          <cell r="P767">
            <v>28127769.684200983</v>
          </cell>
          <cell r="Q767">
            <v>15461.638619607034</v>
          </cell>
          <cell r="R767">
            <v>14762.0315380762</v>
          </cell>
          <cell r="S767">
            <v>6.8850209164769929E-2</v>
          </cell>
          <cell r="T767">
            <v>52272823.919999994</v>
          </cell>
          <cell r="U767">
            <v>47226642.767380409</v>
          </cell>
        </row>
        <row r="768">
          <cell r="C768">
            <v>10972</v>
          </cell>
          <cell r="D768" t="str">
            <v>เกษตรสมบูรณ์,รพช.</v>
          </cell>
          <cell r="E768" t="str">
            <v>รพช.60BedsPOP80000-100000</v>
          </cell>
          <cell r="F768">
            <v>119307018.27999999</v>
          </cell>
          <cell r="G768">
            <v>107568701.64</v>
          </cell>
          <cell r="H768">
            <v>0.90161252196872865</v>
          </cell>
          <cell r="I768">
            <v>100535301.95999999</v>
          </cell>
          <cell r="J768">
            <v>90643887.147043258</v>
          </cell>
          <cell r="K768">
            <v>177333</v>
          </cell>
          <cell r="L768">
            <v>99389797.741935357</v>
          </cell>
          <cell r="M768">
            <v>560.46983777376659</v>
          </cell>
          <cell r="N768">
            <v>690.56996926959641</v>
          </cell>
          <cell r="O768">
            <v>2757.8919000000001</v>
          </cell>
          <cell r="P768">
            <v>45197653.158064649</v>
          </cell>
          <cell r="Q768">
            <v>16388.478880577099</v>
          </cell>
          <cell r="R768">
            <v>13783.373240377297</v>
          </cell>
          <cell r="S768">
            <v>0.109874313267934</v>
          </cell>
          <cell r="T768">
            <v>100535301.95999999</v>
          </cell>
          <cell r="U768">
            <v>90643887.147043258</v>
          </cell>
        </row>
        <row r="769">
          <cell r="C769">
            <v>10973</v>
          </cell>
          <cell r="D769" t="str">
            <v>หนองบัวแดง,รพช.</v>
          </cell>
          <cell r="E769" t="str">
            <v>รพช.60BedsPOP80000-100000</v>
          </cell>
          <cell r="F769">
            <v>136367785.23000002</v>
          </cell>
          <cell r="G769">
            <v>123120504.10000001</v>
          </cell>
          <cell r="H769">
            <v>0.90285622731456006</v>
          </cell>
          <cell r="I769">
            <v>100654887.68999998</v>
          </cell>
          <cell r="J769">
            <v>90876892.160564139</v>
          </cell>
          <cell r="K769">
            <v>172344</v>
          </cell>
          <cell r="L769">
            <v>95686835.655396238</v>
          </cell>
          <cell r="M769">
            <v>555.20839515965883</v>
          </cell>
          <cell r="N769">
            <v>690.56996926959641</v>
          </cell>
          <cell r="O769">
            <v>5346.3899999999994</v>
          </cell>
          <cell r="P769">
            <v>53187272.174603753</v>
          </cell>
          <cell r="Q769">
            <v>9948.2589512930699</v>
          </cell>
          <cell r="R769">
            <v>13783.373240377297</v>
          </cell>
          <cell r="S769">
            <v>0.29442844327552897</v>
          </cell>
          <cell r="T769">
            <v>100654887.68999998</v>
          </cell>
          <cell r="U769">
            <v>90876892.160564139</v>
          </cell>
        </row>
        <row r="770">
          <cell r="C770">
            <v>10974</v>
          </cell>
          <cell r="D770" t="str">
            <v>จัตุรัส,รพช.</v>
          </cell>
          <cell r="E770" t="str">
            <v>รพช.60BedsPOP60000-80000</v>
          </cell>
          <cell r="F770">
            <v>138219142.89000005</v>
          </cell>
          <cell r="G770">
            <v>115199923.83000001</v>
          </cell>
          <cell r="H770">
            <v>0.83345853129533887</v>
          </cell>
          <cell r="I770">
            <v>81003909.86999999</v>
          </cell>
          <cell r="J770">
            <v>67513399.749430194</v>
          </cell>
          <cell r="K770">
            <v>137744</v>
          </cell>
          <cell r="L770">
            <v>79106531.781886667</v>
          </cell>
          <cell r="M770">
            <v>574.30110772074772</v>
          </cell>
          <cell r="N770">
            <v>593.80677855876331</v>
          </cell>
          <cell r="O770">
            <v>3856.4209000000001</v>
          </cell>
          <cell r="P770">
            <v>46217908.008113332</v>
          </cell>
          <cell r="Q770">
            <v>11984.663813048344</v>
          </cell>
          <cell r="R770">
            <v>13228.8478475954</v>
          </cell>
          <cell r="S770">
            <v>5.9724076570597653E-2</v>
          </cell>
          <cell r="T770">
            <v>81003909.86999999</v>
          </cell>
          <cell r="U770">
            <v>67513399.749430194</v>
          </cell>
        </row>
        <row r="771">
          <cell r="C771">
            <v>10975</v>
          </cell>
          <cell r="D771" t="str">
            <v>บำเหน็จณรงค์,รพช.</v>
          </cell>
          <cell r="E771" t="str">
            <v>รพช.60BedsPOP40000-60000</v>
          </cell>
          <cell r="F771">
            <v>75088116.379999995</v>
          </cell>
          <cell r="G771">
            <v>59960704.769999996</v>
          </cell>
          <cell r="H771">
            <v>0.79853787337740112</v>
          </cell>
          <cell r="I771">
            <v>78835116.289999992</v>
          </cell>
          <cell r="J771">
            <v>62952826.109676704</v>
          </cell>
          <cell r="K771">
            <v>119748</v>
          </cell>
          <cell r="L771">
            <v>73581082.070230767</v>
          </cell>
          <cell r="M771">
            <v>614.4660626501551</v>
          </cell>
          <cell r="N771">
            <v>606.27024231824566</v>
          </cell>
          <cell r="O771">
            <v>2299.3993999999998</v>
          </cell>
          <cell r="P771">
            <v>44003612.409769215</v>
          </cell>
          <cell r="Q771">
            <v>19137.002649374102</v>
          </cell>
          <cell r="R771">
            <v>14041.46808412123</v>
          </cell>
          <cell r="S771">
            <v>-0.10799111458581051</v>
          </cell>
          <cell r="T771">
            <v>70321624.213340908</v>
          </cell>
          <cell r="U771">
            <v>56154480.251766004</v>
          </cell>
        </row>
        <row r="772">
          <cell r="C772">
            <v>10976</v>
          </cell>
          <cell r="D772" t="str">
            <v>หนองบัวระเหว,รพช.</v>
          </cell>
          <cell r="E772" t="str">
            <v>รพช.30BedsPOP20000-40000</v>
          </cell>
          <cell r="F772">
            <v>50287430.020000011</v>
          </cell>
          <cell r="G772">
            <v>41964218.620000005</v>
          </cell>
          <cell r="H772">
            <v>0.83448723872566666</v>
          </cell>
          <cell r="I772">
            <v>55444218.039999992</v>
          </cell>
          <cell r="J772">
            <v>46267492.41550339</v>
          </cell>
          <cell r="K772">
            <v>83690</v>
          </cell>
          <cell r="L772">
            <v>49648228.157663085</v>
          </cell>
          <cell r="M772">
            <v>593.23967209538876</v>
          </cell>
          <cell r="N772">
            <v>639.72346893498218</v>
          </cell>
          <cell r="O772">
            <v>1820.3184999999996</v>
          </cell>
          <cell r="P772">
            <v>31094448.832336929</v>
          </cell>
          <cell r="Q772">
            <v>17081.87266807261</v>
          </cell>
          <cell r="R772">
            <v>14702.838036570827</v>
          </cell>
          <cell r="S772">
            <v>-5.4540152837928143E-3</v>
          </cell>
          <cell r="T772">
            <v>55141824.427411892</v>
          </cell>
          <cell r="U772">
            <v>46015148.804726467</v>
          </cell>
        </row>
        <row r="773">
          <cell r="C773">
            <v>10977</v>
          </cell>
          <cell r="D773" t="str">
            <v>เทพสถิต,รพช.</v>
          </cell>
          <cell r="E773" t="str">
            <v>รพช.30BedsPOP40000-60000</v>
          </cell>
          <cell r="F773">
            <v>62139562.999999993</v>
          </cell>
          <cell r="G773">
            <v>58744832.299999997</v>
          </cell>
          <cell r="H773">
            <v>0.94536925372326808</v>
          </cell>
          <cell r="I773">
            <v>47953489.43999999</v>
          </cell>
          <cell r="J773">
            <v>45333754.525319405</v>
          </cell>
          <cell r="K773">
            <v>87557</v>
          </cell>
          <cell r="L773">
            <v>55998919.291866608</v>
          </cell>
          <cell r="M773">
            <v>639.57101421778509</v>
          </cell>
          <cell r="N773">
            <v>635.54962394588699</v>
          </cell>
          <cell r="O773">
            <v>1213.1224</v>
          </cell>
          <cell r="P773">
            <v>19029021.408133391</v>
          </cell>
          <cell r="Q773">
            <v>15685.986350704094</v>
          </cell>
          <cell r="R773">
            <v>14762.0315380762</v>
          </cell>
          <cell r="S773">
            <v>-1.9632301434381352E-2</v>
          </cell>
          <cell r="T773">
            <v>47012052.080483489</v>
          </cell>
          <cell r="U773">
            <v>44443748.591326088</v>
          </cell>
        </row>
        <row r="774">
          <cell r="C774">
            <v>10978</v>
          </cell>
          <cell r="D774" t="str">
            <v>ภูเขียว,รพช.</v>
          </cell>
          <cell r="E774" t="str">
            <v>รพช.90BedsPOP100000-120000</v>
          </cell>
          <cell r="F774">
            <v>363373854.34999996</v>
          </cell>
          <cell r="G774">
            <v>314034942.43000001</v>
          </cell>
          <cell r="H774">
            <v>0.86421997254519867</v>
          </cell>
          <cell r="I774">
            <v>218858015.86000001</v>
          </cell>
          <cell r="J774">
            <v>189141468.45782587</v>
          </cell>
          <cell r="K774">
            <v>226465</v>
          </cell>
          <cell r="L774">
            <v>122383574.10631838</v>
          </cell>
          <cell r="M774">
            <v>540.40833729856001</v>
          </cell>
          <cell r="N774">
            <v>657.43480423849883</v>
          </cell>
          <cell r="O774">
            <v>9715.8900000000012</v>
          </cell>
          <cell r="P774">
            <v>172476178.02368167</v>
          </cell>
          <cell r="Q774">
            <v>17751.968993440812</v>
          </cell>
          <cell r="R774">
            <v>14949.295525467131</v>
          </cell>
          <cell r="S774">
            <v>-2.4692019848017764E-3</v>
          </cell>
          <cell r="T774">
            <v>218317611.21284872</v>
          </cell>
          <cell r="U774">
            <v>188674439.96850148</v>
          </cell>
        </row>
        <row r="775">
          <cell r="C775">
            <v>10979</v>
          </cell>
          <cell r="D775" t="str">
            <v>บ้านแท่น,รพช.</v>
          </cell>
          <cell r="E775" t="str">
            <v>รพช.30BedsPOP20000-40000</v>
          </cell>
          <cell r="F775">
            <v>53642605.700000003</v>
          </cell>
          <cell r="G775">
            <v>46401944.719999999</v>
          </cell>
          <cell r="H775">
            <v>0.86502033438692549</v>
          </cell>
          <cell r="I775">
            <v>39547586.730000004</v>
          </cell>
          <cell r="J775">
            <v>34209466.697380543</v>
          </cell>
          <cell r="K775">
            <v>100765</v>
          </cell>
          <cell r="L775">
            <v>51964914.918789715</v>
          </cell>
          <cell r="M775">
            <v>515.70401348473888</v>
          </cell>
          <cell r="N775">
            <v>639.72346893498218</v>
          </cell>
          <cell r="O775">
            <v>1654.5910000000003</v>
          </cell>
          <cell r="P775">
            <v>17748993.861210287</v>
          </cell>
          <cell r="Q775">
            <v>10727.118581698005</v>
          </cell>
          <cell r="R775">
            <v>14702.838036570827</v>
          </cell>
          <cell r="S775">
            <v>0.27361842695117417</v>
          </cell>
          <cell r="T775">
            <v>39547586.730000004</v>
          </cell>
          <cell r="U775">
            <v>34209466.697380543</v>
          </cell>
        </row>
        <row r="776">
          <cell r="C776">
            <v>10980</v>
          </cell>
          <cell r="D776" t="str">
            <v>แก้งคร้อ,รพช.</v>
          </cell>
          <cell r="E776" t="str">
            <v>รพช.60BedsPOP60000-80000</v>
          </cell>
          <cell r="F776">
            <v>114797736.72000001</v>
          </cell>
          <cell r="G776">
            <v>96530963.290000021</v>
          </cell>
          <cell r="H776">
            <v>0.84087862747195119</v>
          </cell>
          <cell r="I776">
            <v>95636361.270000011</v>
          </cell>
          <cell r="J776">
            <v>80418572.201129273</v>
          </cell>
          <cell r="K776">
            <v>150969</v>
          </cell>
          <cell r="L776">
            <v>83316130.916980907</v>
          </cell>
          <cell r="M776">
            <v>551.87575539998875</v>
          </cell>
          <cell r="N776">
            <v>593.80677855876331</v>
          </cell>
          <cell r="O776">
            <v>3113.3080999999997</v>
          </cell>
          <cell r="P776">
            <v>56289337.39301911</v>
          </cell>
          <cell r="Q776">
            <v>18080.233496009958</v>
          </cell>
          <cell r="R776">
            <v>13228.8478475954</v>
          </cell>
          <cell r="S776">
            <v>-6.2845486687481592E-2</v>
          </cell>
          <cell r="T776">
            <v>89626047.60096705</v>
          </cell>
          <cell r="U776">
            <v>75364627.892436936</v>
          </cell>
        </row>
        <row r="777">
          <cell r="C777">
            <v>10981</v>
          </cell>
          <cell r="D777" t="str">
            <v>คอนสาร,รพช.</v>
          </cell>
          <cell r="E777" t="str">
            <v>รพช.30BedsPOP40000-60000</v>
          </cell>
          <cell r="F777">
            <v>81997046.600000009</v>
          </cell>
          <cell r="G777">
            <v>70438509.350000009</v>
          </cell>
          <cell r="H777">
            <v>0.85903715158931104</v>
          </cell>
          <cell r="I777">
            <v>68312434.520000011</v>
          </cell>
          <cell r="J777">
            <v>58682919.168192133</v>
          </cell>
          <cell r="K777">
            <v>111487</v>
          </cell>
          <cell r="L777">
            <v>60058583.623747081</v>
          </cell>
          <cell r="M777">
            <v>538.70481422719308</v>
          </cell>
          <cell r="N777">
            <v>635.54962394588699</v>
          </cell>
          <cell r="O777">
            <v>2576.8620000000001</v>
          </cell>
          <cell r="P777">
            <v>38380767.716252923</v>
          </cell>
          <cell r="Q777">
            <v>14894.382282114029</v>
          </cell>
          <cell r="R777">
            <v>14762.0315380762</v>
          </cell>
          <cell r="S777">
            <v>0.10621654405270904</v>
          </cell>
          <cell r="T777">
            <v>68312434.520000011</v>
          </cell>
          <cell r="U777">
            <v>58682919.168192133</v>
          </cell>
        </row>
        <row r="778">
          <cell r="C778">
            <v>10982</v>
          </cell>
          <cell r="D778" t="str">
            <v>ภักดีชุมพล,รพช.</v>
          </cell>
          <cell r="E778" t="str">
            <v>รพช.30BedsPOP20000-40000</v>
          </cell>
          <cell r="F778">
            <v>44615255.490000002</v>
          </cell>
          <cell r="G778">
            <v>41092145.130000003</v>
          </cell>
          <cell r="H778">
            <v>0.92103350476633128</v>
          </cell>
          <cell r="I778">
            <v>39330298.729999989</v>
          </cell>
          <cell r="J778">
            <v>36224522.882798679</v>
          </cell>
          <cell r="K778">
            <v>53760</v>
          </cell>
          <cell r="L778">
            <v>34732378.37909513</v>
          </cell>
          <cell r="M778">
            <v>646.06358592066829</v>
          </cell>
          <cell r="N778">
            <v>639.72346893498218</v>
          </cell>
          <cell r="O778">
            <v>1288.4678000000001</v>
          </cell>
          <cell r="P778">
            <v>18838312.970904864</v>
          </cell>
          <cell r="Q778">
            <v>14620.709163942523</v>
          </cell>
          <cell r="R778">
            <v>14702.838036570827</v>
          </cell>
          <cell r="S778">
            <v>-4.3871802919829197E-3</v>
          </cell>
          <cell r="T778">
            <v>39157749.618533932</v>
          </cell>
          <cell r="U778">
            <v>36065599.369920775</v>
          </cell>
        </row>
        <row r="779">
          <cell r="C779">
            <v>10983</v>
          </cell>
          <cell r="D779" t="str">
            <v>เนินสง่า,รพช.</v>
          </cell>
          <cell r="E779" t="str">
            <v>รพช.30BedsPOP20000-40000</v>
          </cell>
          <cell r="F779">
            <v>33945497.789999992</v>
          </cell>
          <cell r="G779">
            <v>28695226.019999996</v>
          </cell>
          <cell r="H779">
            <v>0.84533230879452081</v>
          </cell>
          <cell r="I779">
            <v>38880650.450000003</v>
          </cell>
          <cell r="J779">
            <v>32867070.012331229</v>
          </cell>
          <cell r="K779">
            <v>53977</v>
          </cell>
          <cell r="L779">
            <v>37661455.046574384</v>
          </cell>
          <cell r="M779">
            <v>697.73153466429005</v>
          </cell>
          <cell r="N779">
            <v>639.72346893498218</v>
          </cell>
          <cell r="O779">
            <v>931.39819999999997</v>
          </cell>
          <cell r="P779">
            <v>18477914.473425616</v>
          </cell>
          <cell r="Q779">
            <v>19838.898629421463</v>
          </cell>
          <cell r="R779">
            <v>14702.838036570827</v>
          </cell>
          <cell r="S779">
            <v>-0.14098517711929701</v>
          </cell>
          <cell r="T779">
            <v>33399055.059793275</v>
          </cell>
          <cell r="U779">
            <v>28233300.325250372</v>
          </cell>
        </row>
        <row r="780">
          <cell r="C780">
            <v>10666</v>
          </cell>
          <cell r="D780" t="str">
            <v>มหาราชนครราชสีมา,รพศ.</v>
          </cell>
          <cell r="E780" t="str">
            <v xml:space="preserve">รพศ.&gt;800Beds </v>
          </cell>
          <cell r="F780">
            <v>3226400682.9500012</v>
          </cell>
          <cell r="G780">
            <v>1788472578.6000001</v>
          </cell>
          <cell r="H780">
            <v>0.55432438632040659</v>
          </cell>
          <cell r="I780">
            <v>2805891910.1300011</v>
          </cell>
          <cell r="J780">
            <v>1555374311.1642063</v>
          </cell>
          <cell r="K780">
            <v>952949</v>
          </cell>
          <cell r="L780">
            <v>1167437690.3400605</v>
          </cell>
          <cell r="M780">
            <v>1225.0788765611387</v>
          </cell>
          <cell r="N780">
            <v>1143.8950432568379</v>
          </cell>
          <cell r="O780">
            <v>238900.68810000003</v>
          </cell>
          <cell r="P780">
            <v>2595389592.5299392</v>
          </cell>
          <cell r="Q780">
            <v>10863.884960614054</v>
          </cell>
          <cell r="R780">
            <v>12132.775639513169</v>
          </cell>
          <cell r="S780">
            <v>6.0001373057168558E-2</v>
          </cell>
          <cell r="T780">
            <v>2805891910.1300011</v>
          </cell>
          <cell r="U780">
            <v>1555374311.1642063</v>
          </cell>
        </row>
        <row r="781">
          <cell r="C781">
            <v>10871</v>
          </cell>
          <cell r="D781" t="str">
            <v>ครบุรี,รพช.</v>
          </cell>
          <cell r="E781" t="str">
            <v>รพช.60BedsPOP80000-100000</v>
          </cell>
          <cell r="F781">
            <v>137815560.44</v>
          </cell>
          <cell r="G781">
            <v>114133027.06</v>
          </cell>
          <cell r="H781">
            <v>0.82815776894576043</v>
          </cell>
          <cell r="I781">
            <v>109908334.56</v>
          </cell>
          <cell r="J781">
            <v>91021441.137753814</v>
          </cell>
          <cell r="K781">
            <v>178712</v>
          </cell>
          <cell r="L781">
            <v>92208657.479164243</v>
          </cell>
          <cell r="M781">
            <v>515.96231634789069</v>
          </cell>
          <cell r="N781">
            <v>690.56996926959641</v>
          </cell>
          <cell r="O781">
            <v>5932.8200000000006</v>
          </cell>
          <cell r="P781">
            <v>50719420.100835763</v>
          </cell>
          <cell r="Q781">
            <v>8548.9564997481393</v>
          </cell>
          <cell r="R781">
            <v>13783.373240377297</v>
          </cell>
          <cell r="S781">
            <v>0.4355990526860295</v>
          </cell>
          <cell r="T781">
            <v>109908334.56</v>
          </cell>
          <cell r="U781">
            <v>91021441.137753814</v>
          </cell>
        </row>
        <row r="782">
          <cell r="C782">
            <v>10872</v>
          </cell>
          <cell r="D782" t="str">
            <v>เสิงสาง,รพช.</v>
          </cell>
          <cell r="E782" t="str">
            <v>รพช.60BedsPOP60000-80000</v>
          </cell>
          <cell r="F782">
            <v>82180727.439999983</v>
          </cell>
          <cell r="G782">
            <v>67902749.729999989</v>
          </cell>
          <cell r="H782">
            <v>0.82626123965105658</v>
          </cell>
          <cell r="I782">
            <v>73663092.829999998</v>
          </cell>
          <cell r="J782">
            <v>60864958.398246653</v>
          </cell>
          <cell r="K782">
            <v>134545</v>
          </cell>
          <cell r="L782">
            <v>62874320.111744776</v>
          </cell>
          <cell r="M782">
            <v>467.31071471808525</v>
          </cell>
          <cell r="N782">
            <v>593.80677855876331</v>
          </cell>
          <cell r="O782">
            <v>2979.8709999999996</v>
          </cell>
          <cell r="P782">
            <v>31898881.798255213</v>
          </cell>
          <cell r="Q782">
            <v>10704.786146197341</v>
          </cell>
          <cell r="R782">
            <v>13228.8478475954</v>
          </cell>
          <cell r="S782">
            <v>0.2589423031096445</v>
          </cell>
          <cell r="T782">
            <v>73663092.829999998</v>
          </cell>
          <cell r="U782">
            <v>60864958.398246653</v>
          </cell>
        </row>
        <row r="783">
          <cell r="C783">
            <v>10873</v>
          </cell>
          <cell r="D783" t="str">
            <v>คง,รพช.</v>
          </cell>
          <cell r="E783" t="str">
            <v>รพช.60BedsPOP60000-80000</v>
          </cell>
          <cell r="F783">
            <v>75956472.199999988</v>
          </cell>
          <cell r="G783">
            <v>68360804.920000002</v>
          </cell>
          <cell r="H783">
            <v>0.89999973590137339</v>
          </cell>
          <cell r="I783">
            <v>59249063.700000003</v>
          </cell>
          <cell r="J783">
            <v>53324141.682403654</v>
          </cell>
          <cell r="K783">
            <v>102041</v>
          </cell>
          <cell r="L783">
            <v>70609518.653530002</v>
          </cell>
          <cell r="M783">
            <v>691.97203725492693</v>
          </cell>
          <cell r="N783">
            <v>593.80677855876331</v>
          </cell>
          <cell r="O783">
            <v>1967.6000000000004</v>
          </cell>
          <cell r="P783">
            <v>21757271.226470005</v>
          </cell>
          <cell r="Q783">
            <v>11057.771511724945</v>
          </cell>
          <cell r="R783">
            <v>13228.8478475954</v>
          </cell>
          <cell r="S783">
            <v>-6.2198452188501334E-2</v>
          </cell>
          <cell r="T783">
            <v>55563863.644242086</v>
          </cell>
          <cell r="U783">
            <v>50007462.605477802</v>
          </cell>
        </row>
        <row r="784">
          <cell r="C784">
            <v>10874</v>
          </cell>
          <cell r="D784" t="str">
            <v>บ้านเหลื่อม,รพช.</v>
          </cell>
          <cell r="E784" t="str">
            <v>รพช.30BedsPOP20000-40000</v>
          </cell>
          <cell r="F784">
            <v>37001423.079999998</v>
          </cell>
          <cell r="G784">
            <v>29336091.48</v>
          </cell>
          <cell r="H784">
            <v>0.79283684350661476</v>
          </cell>
          <cell r="I784">
            <v>40561065.459999993</v>
          </cell>
          <cell r="J784">
            <v>32158307.10857157</v>
          </cell>
          <cell r="K784">
            <v>58509</v>
          </cell>
          <cell r="L784">
            <v>39156012.938031428</v>
          </cell>
          <cell r="M784">
            <v>669.23059594304175</v>
          </cell>
          <cell r="N784">
            <v>639.72346893498218</v>
          </cell>
          <cell r="O784">
            <v>1460.54</v>
          </cell>
          <cell r="P784">
            <v>17223698.861968573</v>
          </cell>
          <cell r="Q784">
            <v>11792.692334320576</v>
          </cell>
          <cell r="R784">
            <v>14702.838036570827</v>
          </cell>
          <cell r="S784">
            <v>4.4767020427550826E-2</v>
          </cell>
          <cell r="T784">
            <v>40561065.459999993</v>
          </cell>
          <cell r="U784">
            <v>32158307.10857157</v>
          </cell>
        </row>
        <row r="785">
          <cell r="C785">
            <v>10875</v>
          </cell>
          <cell r="D785" t="str">
            <v>จักราช,รพช.</v>
          </cell>
          <cell r="E785" t="str">
            <v>รพช.60BedsPOP60000-80000</v>
          </cell>
          <cell r="F785">
            <v>65747981.199999996</v>
          </cell>
          <cell r="G785">
            <v>52401170.509999998</v>
          </cell>
          <cell r="H785">
            <v>0.79700044858563657</v>
          </cell>
          <cell r="I785">
            <v>81492541.5</v>
          </cell>
          <cell r="J785">
            <v>64949592.131883606</v>
          </cell>
          <cell r="K785">
            <v>117562</v>
          </cell>
          <cell r="L785">
            <v>71900080.51564534</v>
          </cell>
          <cell r="M785">
            <v>611.59286602512157</v>
          </cell>
          <cell r="N785">
            <v>593.80677855876331</v>
          </cell>
          <cell r="O785">
            <v>3463.0560000000005</v>
          </cell>
          <cell r="P785">
            <v>41185477.264354654</v>
          </cell>
          <cell r="Q785">
            <v>11892.812956058073</v>
          </cell>
          <cell r="R785">
            <v>13228.8478475954</v>
          </cell>
          <cell r="S785">
            <v>2.2423691251192996E-2</v>
          </cell>
          <cell r="T785">
            <v>81492541.5</v>
          </cell>
          <cell r="U785">
            <v>64949592.131883606</v>
          </cell>
        </row>
        <row r="786">
          <cell r="C786">
            <v>10876</v>
          </cell>
          <cell r="D786" t="str">
            <v>โชคชัย,รพช.</v>
          </cell>
          <cell r="E786" t="str">
            <v>รพช.60BedsPOP60000-80000</v>
          </cell>
          <cell r="F786">
            <v>131369568.89999999</v>
          </cell>
          <cell r="G786">
            <v>100416116.33</v>
          </cell>
          <cell r="H786">
            <v>0.76437882205762497</v>
          </cell>
          <cell r="I786">
            <v>99017927.63000001</v>
          </cell>
          <cell r="J786">
            <v>75687206.884406567</v>
          </cell>
          <cell r="K786">
            <v>181420</v>
          </cell>
          <cell r="L786">
            <v>70111063.732556671</v>
          </cell>
          <cell r="M786">
            <v>386.45719177905784</v>
          </cell>
          <cell r="N786">
            <v>593.80677855876331</v>
          </cell>
          <cell r="O786">
            <v>5676.9447</v>
          </cell>
          <cell r="P786">
            <v>65859521.877443343</v>
          </cell>
          <cell r="Q786">
            <v>11601.226603007661</v>
          </cell>
          <cell r="R786">
            <v>13228.8478475954</v>
          </cell>
          <cell r="S786">
            <v>0.34461334134459887</v>
          </cell>
          <cell r="T786">
            <v>99017927.63000001</v>
          </cell>
          <cell r="U786">
            <v>75687206.884406567</v>
          </cell>
        </row>
        <row r="787">
          <cell r="C787">
            <v>10877</v>
          </cell>
          <cell r="D787" t="str">
            <v>ด่านขุนทด,รพช.</v>
          </cell>
          <cell r="E787" t="str">
            <v>รพช.90BedsPOP&gt;120000</v>
          </cell>
          <cell r="F787">
            <v>202767763.62000006</v>
          </cell>
          <cell r="G787">
            <v>175181616.51000002</v>
          </cell>
          <cell r="H787">
            <v>0.86395200786601234</v>
          </cell>
          <cell r="I787">
            <v>147230988.94999999</v>
          </cell>
          <cell r="J787">
            <v>127200508.52345116</v>
          </cell>
          <cell r="K787">
            <v>199912</v>
          </cell>
          <cell r="L787">
            <v>114505381.37619339</v>
          </cell>
          <cell r="M787">
            <v>572.77892960999532</v>
          </cell>
          <cell r="N787">
            <v>821.49036066513429</v>
          </cell>
          <cell r="O787">
            <v>6894.8263000000006</v>
          </cell>
          <cell r="P787">
            <v>75502122.813806623</v>
          </cell>
          <cell r="Q787">
            <v>10950.547487150854</v>
          </cell>
          <cell r="R787">
            <v>13756.822633359005</v>
          </cell>
          <cell r="S787">
            <v>0.3635076392516623</v>
          </cell>
          <cell r="T787">
            <v>147230988.94999999</v>
          </cell>
          <cell r="U787">
            <v>127200508.52345116</v>
          </cell>
        </row>
        <row r="788">
          <cell r="C788">
            <v>10878</v>
          </cell>
          <cell r="D788" t="str">
            <v>โนนไทย,รพช.</v>
          </cell>
          <cell r="E788" t="str">
            <v>รพช.60BedsPOP80000-100000</v>
          </cell>
          <cell r="F788">
            <v>93393565.519999981</v>
          </cell>
          <cell r="G788">
            <v>75308705.589999989</v>
          </cell>
          <cell r="H788">
            <v>0.80635860908290125</v>
          </cell>
          <cell r="I788">
            <v>69620048.480000004</v>
          </cell>
          <cell r="J788">
            <v>56138725.456616953</v>
          </cell>
          <cell r="K788">
            <v>121643</v>
          </cell>
          <cell r="L788">
            <v>73116331.815760955</v>
          </cell>
          <cell r="M788">
            <v>601.07307297387399</v>
          </cell>
          <cell r="N788">
            <v>690.56996926959641</v>
          </cell>
          <cell r="O788">
            <v>3716.6794</v>
          </cell>
          <cell r="P788">
            <v>35202658.194239043</v>
          </cell>
          <cell r="Q788">
            <v>9471.5347775864229</v>
          </cell>
          <cell r="R788">
            <v>13783.373240377297</v>
          </cell>
          <cell r="S788">
            <v>0.24845497677183404</v>
          </cell>
          <cell r="T788">
            <v>69620048.480000004</v>
          </cell>
          <cell r="U788">
            <v>56138725.456616953</v>
          </cell>
        </row>
        <row r="789">
          <cell r="C789">
            <v>10879</v>
          </cell>
          <cell r="D789" t="str">
            <v>โนนสูง,รพช.</v>
          </cell>
          <cell r="E789" t="str">
            <v>รพช.60BedsPOP&gt;100000</v>
          </cell>
          <cell r="F789">
            <v>122775164.16</v>
          </cell>
          <cell r="G789">
            <v>100604724.40999998</v>
          </cell>
          <cell r="H789">
            <v>0.81942243855518204</v>
          </cell>
          <cell r="I789">
            <v>107380751.92</v>
          </cell>
          <cell r="J789">
            <v>87990197.592175454</v>
          </cell>
          <cell r="K789">
            <v>168208</v>
          </cell>
          <cell r="L789">
            <v>98772732.426145494</v>
          </cell>
          <cell r="M789">
            <v>587.20591426177998</v>
          </cell>
          <cell r="N789">
            <v>663.06578242158423</v>
          </cell>
          <cell r="O789">
            <v>3590.6156000000001</v>
          </cell>
          <cell r="P789">
            <v>46398678.48385451</v>
          </cell>
          <cell r="Q789">
            <v>12922.207123439921</v>
          </cell>
          <cell r="R789">
            <v>13791.944087482048</v>
          </cell>
          <cell r="S789">
            <v>0.10940947473643767</v>
          </cell>
          <cell r="T789">
            <v>107380751.92</v>
          </cell>
          <cell r="U789">
            <v>87990197.592175454</v>
          </cell>
        </row>
        <row r="790">
          <cell r="C790">
            <v>10880</v>
          </cell>
          <cell r="D790" t="str">
            <v>ขามสะแกแสง,รพช.</v>
          </cell>
          <cell r="E790" t="str">
            <v>รพช.60BedsPOP40000-60000</v>
          </cell>
          <cell r="F790">
            <v>57341237.440000005</v>
          </cell>
          <cell r="G790">
            <v>45595347.750000007</v>
          </cell>
          <cell r="H790">
            <v>0.79515807097308433</v>
          </cell>
          <cell r="I790">
            <v>55318007.44000002</v>
          </cell>
          <cell r="J790">
            <v>43986560.086065143</v>
          </cell>
          <cell r="K790">
            <v>109073</v>
          </cell>
          <cell r="L790">
            <v>48634396.712975509</v>
          </cell>
          <cell r="M790">
            <v>445.888503231556</v>
          </cell>
          <cell r="N790">
            <v>606.27024231824566</v>
          </cell>
          <cell r="O790">
            <v>1964.4366</v>
          </cell>
          <cell r="P790">
            <v>21382765.767024506</v>
          </cell>
          <cell r="Q790">
            <v>10884.935541836527</v>
          </cell>
          <cell r="R790">
            <v>14041.46808412123</v>
          </cell>
          <cell r="S790">
            <v>0.33840453744931026</v>
          </cell>
          <cell r="T790">
            <v>55318007.44000002</v>
          </cell>
          <cell r="U790">
            <v>43986560.086065143</v>
          </cell>
        </row>
        <row r="791">
          <cell r="C791">
            <v>10881</v>
          </cell>
          <cell r="D791" t="str">
            <v>บัวใหญ่,รพช.</v>
          </cell>
          <cell r="E791" t="str">
            <v>รพช.120BedsPOP100000-140000</v>
          </cell>
          <cell r="F791">
            <v>232876047.13</v>
          </cell>
          <cell r="G791">
            <v>183473931.23999998</v>
          </cell>
          <cell r="H791">
            <v>0.78786089639171031</v>
          </cell>
          <cell r="I791">
            <v>200765612.23999995</v>
          </cell>
          <cell r="J791">
            <v>158175375.2240369</v>
          </cell>
          <cell r="K791">
            <v>229889</v>
          </cell>
          <cell r="L791">
            <v>141116877.8231467</v>
          </cell>
          <cell r="M791">
            <v>613.8478910393568</v>
          </cell>
          <cell r="N791">
            <v>655.19943342363933</v>
          </cell>
          <cell r="O791">
            <v>8319.2181</v>
          </cell>
          <cell r="P791">
            <v>122511808.13685332</v>
          </cell>
          <cell r="Q791">
            <v>14726.360898850977</v>
          </cell>
          <cell r="R791">
            <v>15308.08780801228</v>
          </cell>
          <cell r="S791">
            <v>5.4416603818708671E-2</v>
          </cell>
          <cell r="T791">
            <v>200765612.23999995</v>
          </cell>
          <cell r="U791">
            <v>158175375.2240369</v>
          </cell>
        </row>
        <row r="792">
          <cell r="C792">
            <v>10882</v>
          </cell>
          <cell r="D792" t="str">
            <v>ประทาย,รพช.</v>
          </cell>
          <cell r="E792" t="str">
            <v>รพช.60BedsPOP80000-100000</v>
          </cell>
          <cell r="F792">
            <v>145544486.46000001</v>
          </cell>
          <cell r="G792">
            <v>131644115.16</v>
          </cell>
          <cell r="H792">
            <v>0.90449400291215942</v>
          </cell>
          <cell r="I792">
            <v>82972090.239999995</v>
          </cell>
          <cell r="J792">
            <v>75047758.031166509</v>
          </cell>
          <cell r="K792">
            <v>139773</v>
          </cell>
          <cell r="L792">
            <v>99062956.184457511</v>
          </cell>
          <cell r="M792">
            <v>708.74171824642463</v>
          </cell>
          <cell r="N792">
            <v>690.56996926959641</v>
          </cell>
          <cell r="O792">
            <v>3510.9</v>
          </cell>
          <cell r="P792">
            <v>52974092.025542513</v>
          </cell>
          <cell r="Q792">
            <v>15088.465073212712</v>
          </cell>
          <cell r="R792">
            <v>13783.373240377297</v>
          </cell>
          <cell r="S792">
            <v>-4.6843627059918298E-2</v>
          </cell>
          <cell r="T792">
            <v>79085376.588415548</v>
          </cell>
          <cell r="U792">
            <v>71532248.842271551</v>
          </cell>
        </row>
        <row r="793">
          <cell r="C793">
            <v>10883</v>
          </cell>
          <cell r="D793" t="str">
            <v>ปักธงชัย,รพช.</v>
          </cell>
          <cell r="E793" t="str">
            <v>รพช.90BedsPOP100000-120000</v>
          </cell>
          <cell r="F793">
            <v>132122571.19999999</v>
          </cell>
          <cell r="G793">
            <v>103694624.41999999</v>
          </cell>
          <cell r="H793">
            <v>0.78483656106747035</v>
          </cell>
          <cell r="I793">
            <v>118570585.25</v>
          </cell>
          <cell r="J793">
            <v>93058530.37136732</v>
          </cell>
          <cell r="K793">
            <v>192205</v>
          </cell>
          <cell r="L793">
            <v>133198956.22333498</v>
          </cell>
          <cell r="M793">
            <v>693.00463683741305</v>
          </cell>
          <cell r="N793">
            <v>657.43480423849883</v>
          </cell>
          <cell r="O793">
            <v>5766.1046000000006</v>
          </cell>
          <cell r="P793">
            <v>68054128.23666501</v>
          </cell>
          <cell r="Q793">
            <v>11802.444276967331</v>
          </cell>
          <cell r="R793">
            <v>14949.295525467131</v>
          </cell>
          <cell r="S793">
            <v>5.6189815997894632E-2</v>
          </cell>
          <cell r="T793">
            <v>118570585.25</v>
          </cell>
          <cell r="U793">
            <v>93058530.37136732</v>
          </cell>
        </row>
        <row r="794">
          <cell r="C794">
            <v>10884</v>
          </cell>
          <cell r="D794" t="str">
            <v>พิมาย,รพช.</v>
          </cell>
          <cell r="E794" t="str">
            <v>รพช.90BedsPOP&gt;120000</v>
          </cell>
          <cell r="F794">
            <v>185960162.46000001</v>
          </cell>
          <cell r="G794">
            <v>145751325.87</v>
          </cell>
          <cell r="H794">
            <v>0.78377714851346769</v>
          </cell>
          <cell r="I794">
            <v>163347327.95999998</v>
          </cell>
          <cell r="J794">
            <v>128027902.92578302</v>
          </cell>
          <cell r="K794">
            <v>192919</v>
          </cell>
          <cell r="L794">
            <v>124510706.24350072</v>
          </cell>
          <cell r="M794">
            <v>645.40406203381065</v>
          </cell>
          <cell r="N794">
            <v>821.49036066513429</v>
          </cell>
          <cell r="O794">
            <v>10215.980000000001</v>
          </cell>
          <cell r="P794">
            <v>101771224.8364993</v>
          </cell>
          <cell r="Q794">
            <v>9961.9639854912875</v>
          </cell>
          <cell r="R794">
            <v>13756.822633359005</v>
          </cell>
          <cell r="S794">
            <v>0.3214511753012389</v>
          </cell>
          <cell r="T794">
            <v>163347327.95999998</v>
          </cell>
          <cell r="U794">
            <v>128027902.92578302</v>
          </cell>
        </row>
        <row r="795">
          <cell r="C795">
            <v>10885</v>
          </cell>
          <cell r="D795" t="str">
            <v>ห้วยแถลง,รพช.</v>
          </cell>
          <cell r="E795" t="str">
            <v>รพช.60BedsPOP60000-80000</v>
          </cell>
          <cell r="F795">
            <v>99569105.780000001</v>
          </cell>
          <cell r="G795">
            <v>84647092.940000013</v>
          </cell>
          <cell r="H795">
            <v>0.85013410813419887</v>
          </cell>
          <cell r="I795">
            <v>57661366.730000019</v>
          </cell>
          <cell r="J795">
            <v>49019894.578807533</v>
          </cell>
          <cell r="K795">
            <v>125378</v>
          </cell>
          <cell r="L795">
            <v>49036075.639244601</v>
          </cell>
          <cell r="M795">
            <v>391.10590086972678</v>
          </cell>
          <cell r="N795">
            <v>593.80677855876331</v>
          </cell>
          <cell r="O795">
            <v>2231.6712000000002</v>
          </cell>
          <cell r="P795">
            <v>37453037.910755388</v>
          </cell>
          <cell r="Q795">
            <v>16782.507168061042</v>
          </cell>
          <cell r="R795">
            <v>13228.8478475954</v>
          </cell>
          <cell r="S795">
            <v>0.2021483486785175</v>
          </cell>
          <cell r="T795">
            <v>57661366.730000019</v>
          </cell>
          <cell r="U795">
            <v>49019894.578807533</v>
          </cell>
        </row>
        <row r="796">
          <cell r="C796">
            <v>10886</v>
          </cell>
          <cell r="D796" t="str">
            <v>ชุมพวง,รพช.</v>
          </cell>
          <cell r="E796" t="str">
            <v>รพช.60BedsPOP80000-100000</v>
          </cell>
          <cell r="F796">
            <v>124631016.98000002</v>
          </cell>
          <cell r="G796">
            <v>103045321.96000001</v>
          </cell>
          <cell r="H796">
            <v>0.82680318637322892</v>
          </cell>
          <cell r="I796">
            <v>96505947.74999997</v>
          </cell>
          <cell r="J796">
            <v>79791425.103668317</v>
          </cell>
          <cell r="K796">
            <v>138844</v>
          </cell>
          <cell r="L796">
            <v>86933267.679384336</v>
          </cell>
          <cell r="M796">
            <v>626.12188988637854</v>
          </cell>
          <cell r="N796">
            <v>690.56996926959641</v>
          </cell>
          <cell r="O796">
            <v>4277.05</v>
          </cell>
          <cell r="P796">
            <v>36496684.180615678</v>
          </cell>
          <cell r="Q796">
            <v>8533.1441485640044</v>
          </cell>
          <cell r="R796">
            <v>13783.373240377297</v>
          </cell>
          <cell r="S796">
            <v>0.25442545344782375</v>
          </cell>
          <cell r="T796">
            <v>96505947.74999997</v>
          </cell>
          <cell r="U796">
            <v>79791425.103668317</v>
          </cell>
        </row>
        <row r="797">
          <cell r="C797">
            <v>10887</v>
          </cell>
          <cell r="D797" t="str">
            <v>สูงเนิน,รพช.</v>
          </cell>
          <cell r="E797" t="str">
            <v>รพช.90BedsPOP60000-80000</v>
          </cell>
          <cell r="F797">
            <v>145042655.29999998</v>
          </cell>
          <cell r="G797">
            <v>101480506.35999998</v>
          </cell>
          <cell r="H797">
            <v>0.69965973906160273</v>
          </cell>
          <cell r="I797">
            <v>106019072.35000001</v>
          </cell>
          <cell r="J797">
            <v>74177276.495954186</v>
          </cell>
          <cell r="K797">
            <v>168924</v>
          </cell>
          <cell r="L797">
            <v>102293254.06589793</v>
          </cell>
          <cell r="M797">
            <v>605.55784889002109</v>
          </cell>
          <cell r="N797">
            <v>654.42035225485768</v>
          </cell>
          <cell r="O797">
            <v>5443.4043000000001</v>
          </cell>
          <cell r="P797">
            <v>56327098.514102101</v>
          </cell>
          <cell r="Q797">
            <v>10347.770514510947</v>
          </cell>
          <cell r="R797">
            <v>13252.048233435693</v>
          </cell>
          <cell r="S797">
            <v>0.15170315127029199</v>
          </cell>
          <cell r="T797">
            <v>106019072.35000001</v>
          </cell>
          <cell r="U797">
            <v>74177276.495954186</v>
          </cell>
        </row>
        <row r="798">
          <cell r="C798">
            <v>10888</v>
          </cell>
          <cell r="D798" t="str">
            <v>ขามทะเลสอ,รพช.</v>
          </cell>
          <cell r="E798" t="str">
            <v>รพช.30BedsPOP&lt;20000</v>
          </cell>
          <cell r="F798">
            <v>52024748.660000004</v>
          </cell>
          <cell r="G798">
            <v>42208390.219999999</v>
          </cell>
          <cell r="H798">
            <v>0.81131367872330618</v>
          </cell>
          <cell r="I798">
            <v>46496633.989999995</v>
          </cell>
          <cell r="J798">
            <v>37723355.170678012</v>
          </cell>
          <cell r="K798">
            <v>70208</v>
          </cell>
          <cell r="L798">
            <v>94555080.479387715</v>
          </cell>
          <cell r="M798">
            <v>1346.7849885965661</v>
          </cell>
          <cell r="N798">
            <v>742.70450475732036</v>
          </cell>
          <cell r="O798">
            <v>1849.1264000000001</v>
          </cell>
          <cell r="P798">
            <v>58332403.740612298</v>
          </cell>
          <cell r="Q798">
            <v>31545.925546578263</v>
          </cell>
          <cell r="R798">
            <v>17873.280286501853</v>
          </cell>
          <cell r="S798">
            <v>-0.44276830286656355</v>
          </cell>
          <cell r="T798">
            <v>25909398.269239925</v>
          </cell>
          <cell r="U798">
            <v>21020649.223324306</v>
          </cell>
        </row>
        <row r="799">
          <cell r="C799">
            <v>10889</v>
          </cell>
          <cell r="D799" t="str">
            <v>สีคิ้ว,รพช.</v>
          </cell>
          <cell r="E799" t="str">
            <v>รพช.90BedsPOP&gt;120000</v>
          </cell>
          <cell r="F799">
            <v>178002129.22000003</v>
          </cell>
          <cell r="G799">
            <v>134096377.08000001</v>
          </cell>
          <cell r="H799">
            <v>0.75334142163133833</v>
          </cell>
          <cell r="I799">
            <v>151901348.85999998</v>
          </cell>
          <cell r="J799">
            <v>114433578.09791026</v>
          </cell>
          <cell r="K799">
            <v>70208</v>
          </cell>
          <cell r="L799">
            <v>111945286.74525563</v>
          </cell>
          <cell r="M799">
            <v>1594.4804971692063</v>
          </cell>
          <cell r="N799">
            <v>821.49036066513429</v>
          </cell>
          <cell r="O799">
            <v>8603.01</v>
          </cell>
          <cell r="P799">
            <v>78367638.11474435</v>
          </cell>
          <cell r="Q799">
            <v>9109.3277951257005</v>
          </cell>
          <cell r="R799">
            <v>13756.822633359005</v>
          </cell>
          <cell r="S799">
            <v>-7.507449610119131E-2</v>
          </cell>
          <cell r="T799">
            <v>140497431.63724422</v>
          </cell>
          <cell r="U799">
            <v>105842534.88515334</v>
          </cell>
        </row>
        <row r="800">
          <cell r="C800">
            <v>10890</v>
          </cell>
          <cell r="D800" t="str">
            <v>ปากช่องนานา,รพช.</v>
          </cell>
          <cell r="E800" t="str">
            <v>รพช.120BedsPOP&gt;140000</v>
          </cell>
          <cell r="F800">
            <v>395037441.96999997</v>
          </cell>
          <cell r="G800">
            <v>274964948.76999998</v>
          </cell>
          <cell r="H800">
            <v>0.69604781612291178</v>
          </cell>
          <cell r="I800">
            <v>319080493.88</v>
          </cell>
          <cell r="J800">
            <v>222095280.93259412</v>
          </cell>
          <cell r="K800">
            <v>208187</v>
          </cell>
          <cell r="L800">
            <v>238852313.18136525</v>
          </cell>
          <cell r="M800">
            <v>1147.2969646585293</v>
          </cell>
          <cell r="N800">
            <v>652.39612108859569</v>
          </cell>
          <cell r="O800">
            <v>6731.0209000000004</v>
          </cell>
          <cell r="P800">
            <v>193953053.50863469</v>
          </cell>
          <cell r="Q800">
            <v>28814.804825317759</v>
          </cell>
          <cell r="R800">
            <v>15393.571374161336</v>
          </cell>
          <cell r="S800">
            <v>-0.44678402733926792</v>
          </cell>
          <cell r="T800">
            <v>176520425.77889097</v>
          </cell>
          <cell r="U800">
            <v>122866656.86448359</v>
          </cell>
        </row>
        <row r="801">
          <cell r="C801">
            <v>10891</v>
          </cell>
          <cell r="D801" t="str">
            <v>หนองบุนนาก,รพช.</v>
          </cell>
          <cell r="E801" t="str">
            <v>รพช.60BedsPOP60000-80000</v>
          </cell>
          <cell r="F801">
            <v>83147736.24000001</v>
          </cell>
          <cell r="G801">
            <v>68821330.030000001</v>
          </cell>
          <cell r="H801">
            <v>0.82769938355690331</v>
          </cell>
          <cell r="I801">
            <v>65891367.399999991</v>
          </cell>
          <cell r="J801">
            <v>54538244.178701431</v>
          </cell>
          <cell r="K801">
            <v>322268</v>
          </cell>
          <cell r="L801">
            <v>54623233.548494674</v>
          </cell>
          <cell r="M801">
            <v>169.49629981411334</v>
          </cell>
          <cell r="N801">
            <v>593.80677855876331</v>
          </cell>
          <cell r="O801">
            <v>14169.7016</v>
          </cell>
          <cell r="P801">
            <v>35630710.321505331</v>
          </cell>
          <cell r="Q801">
            <v>2514.5702660037196</v>
          </cell>
          <cell r="R801">
            <v>13228.8478475954</v>
          </cell>
          <cell r="S801">
            <v>3.1971988500628901</v>
          </cell>
          <cell r="T801">
            <v>65891367.399999991</v>
          </cell>
          <cell r="U801">
            <v>54538244.178701431</v>
          </cell>
        </row>
        <row r="802">
          <cell r="C802">
            <v>10892</v>
          </cell>
          <cell r="D802" t="str">
            <v>แก้งสนามนาง,รพช.</v>
          </cell>
          <cell r="E802" t="str">
            <v>รพช.30BedsPOP20000-40000</v>
          </cell>
          <cell r="F802">
            <v>34879282.009999998</v>
          </cell>
          <cell r="G802">
            <v>27851858.379999999</v>
          </cell>
          <cell r="H802">
            <v>0.79852155133281655</v>
          </cell>
          <cell r="I802">
            <v>46682592.039999992</v>
          </cell>
          <cell r="J802">
            <v>37277055.816017784</v>
          </cell>
          <cell r="K802">
            <v>107172</v>
          </cell>
          <cell r="L802">
            <v>38279873.900421456</v>
          </cell>
          <cell r="M802">
            <v>357.18166965645372</v>
          </cell>
          <cell r="N802">
            <v>639.72346893498218</v>
          </cell>
          <cell r="O802">
            <v>4049.5883000000003</v>
          </cell>
          <cell r="P802">
            <v>32846215.019578539</v>
          </cell>
          <cell r="Q802">
            <v>8111.0010663500125</v>
          </cell>
          <cell r="R802">
            <v>14702.838036570827</v>
          </cell>
          <cell r="S802">
            <v>0.80103934361518581</v>
          </cell>
          <cell r="T802">
            <v>46682592.039999992</v>
          </cell>
          <cell r="U802">
            <v>37277055.816017784</v>
          </cell>
        </row>
        <row r="803">
          <cell r="C803">
            <v>10893</v>
          </cell>
          <cell r="D803" t="str">
            <v>โนนแดง,รพช.</v>
          </cell>
          <cell r="E803" t="str">
            <v>รพช.30BedsPOP20000-40000</v>
          </cell>
          <cell r="F803">
            <v>62233810.480000004</v>
          </cell>
          <cell r="G803">
            <v>56494500.150000006</v>
          </cell>
          <cell r="H803">
            <v>0.9077782593459478</v>
          </cell>
          <cell r="I803">
            <v>46307554.68</v>
          </cell>
          <cell r="J803">
            <v>42036991.3819777</v>
          </cell>
          <cell r="K803">
            <v>64783</v>
          </cell>
          <cell r="L803">
            <v>35089676.286485262</v>
          </cell>
          <cell r="M803">
            <v>541.649449492695</v>
          </cell>
          <cell r="N803">
            <v>639.72346893498218</v>
          </cell>
          <cell r="O803">
            <v>1164.5257000000001</v>
          </cell>
          <cell r="P803">
            <v>26250726.073514745</v>
          </cell>
          <cell r="Q803">
            <v>22541.989475642094</v>
          </cell>
          <cell r="R803">
            <v>14702.838036570827</v>
          </cell>
          <cell r="S803">
            <v>-4.5245287097604725E-2</v>
          </cell>
          <cell r="T803">
            <v>44212356.073715366</v>
          </cell>
          <cell r="U803">
            <v>40135015.638180576</v>
          </cell>
        </row>
        <row r="804">
          <cell r="C804">
            <v>10894</v>
          </cell>
          <cell r="D804" t="str">
            <v>วังน้ำเขียว,รพช.</v>
          </cell>
          <cell r="E804" t="str">
            <v>รพช.30BedsPOP40000-60000</v>
          </cell>
          <cell r="F804">
            <v>52678407.079999998</v>
          </cell>
          <cell r="G804">
            <v>45183589.879999995</v>
          </cell>
          <cell r="H804">
            <v>0.85772506012533734</v>
          </cell>
          <cell r="I804">
            <v>51120126.739999995</v>
          </cell>
          <cell r="J804">
            <v>43847013.781681359</v>
          </cell>
          <cell r="K804">
            <v>65755</v>
          </cell>
          <cell r="L804">
            <v>44856176.39378906</v>
          </cell>
          <cell r="M804">
            <v>682.17133896721259</v>
          </cell>
          <cell r="N804">
            <v>635.54962394588699</v>
          </cell>
          <cell r="O804">
            <v>1287.1300000000001</v>
          </cell>
          <cell r="P804">
            <v>24319861.236210931</v>
          </cell>
          <cell r="Q804">
            <v>18894.642527336731</v>
          </cell>
          <cell r="R804">
            <v>14762.0315380762</v>
          </cell>
          <cell r="S804">
            <v>-0.12120986892429179</v>
          </cell>
          <cell r="T804">
            <v>44923862.878451414</v>
          </cell>
          <cell r="U804">
            <v>38532322.988482147</v>
          </cell>
        </row>
        <row r="805">
          <cell r="C805">
            <v>11602</v>
          </cell>
          <cell r="D805" t="str">
            <v>เมืองยาง(เฉลิมพระเกียรติสมเด็จย่า),รพช.</v>
          </cell>
          <cell r="E805" t="str">
            <v>รพช.30BedsPOP20000-40000</v>
          </cell>
          <cell r="F805">
            <v>48509816.940000005</v>
          </cell>
          <cell r="G805">
            <v>44110557.970000006</v>
          </cell>
          <cell r="H805">
            <v>0.90931198574834282</v>
          </cell>
          <cell r="I805">
            <v>41682979.399999999</v>
          </cell>
          <cell r="J805">
            <v>37902832.770121269</v>
          </cell>
          <cell r="K805">
            <v>70896</v>
          </cell>
          <cell r="L805">
            <v>32114228.746261224</v>
          </cell>
          <cell r="M805">
            <v>452.97659594703828</v>
          </cell>
          <cell r="N805">
            <v>639.72346893498218</v>
          </cell>
          <cell r="O805">
            <v>1549.4549999999999</v>
          </cell>
          <cell r="P805">
            <v>22769998.66373878</v>
          </cell>
          <cell r="Q805">
            <v>14695.488842037221</v>
          </cell>
          <cell r="R805">
            <v>14702.838036570827</v>
          </cell>
          <cell r="S805">
            <v>0.24143536638642715</v>
          </cell>
          <cell r="T805">
            <v>41682979.399999999</v>
          </cell>
          <cell r="U805">
            <v>37902832.770121269</v>
          </cell>
        </row>
        <row r="806">
          <cell r="C806">
            <v>11608</v>
          </cell>
          <cell r="D806" t="str">
            <v>ลำทะเมนชัย,รพช.</v>
          </cell>
          <cell r="E806" t="str">
            <v>รพช.30BedsPOP20000-40000</v>
          </cell>
          <cell r="F806">
            <v>45042238.610000014</v>
          </cell>
          <cell r="G806">
            <v>39066337.38000001</v>
          </cell>
          <cell r="H806">
            <v>0.86732672676989753</v>
          </cell>
          <cell r="I806">
            <v>38821129.069999993</v>
          </cell>
          <cell r="J806">
            <v>33670602.805794813</v>
          </cell>
          <cell r="K806">
            <v>53658</v>
          </cell>
          <cell r="L806">
            <v>32052460.614105821</v>
          </cell>
          <cell r="M806">
            <v>597.34728491754856</v>
          </cell>
          <cell r="N806">
            <v>639.72346893498218</v>
          </cell>
          <cell r="O806">
            <v>1414.3590000000002</v>
          </cell>
          <cell r="P806">
            <v>12803110.985894173</v>
          </cell>
          <cell r="Q806">
            <v>9052.2356671072703</v>
          </cell>
          <cell r="R806">
            <v>14702.838036570827</v>
          </cell>
          <cell r="S806">
            <v>0.22886346628742027</v>
          </cell>
          <cell r="T806">
            <v>38821129.069999993</v>
          </cell>
          <cell r="U806">
            <v>33670602.805794813</v>
          </cell>
        </row>
        <row r="807">
          <cell r="C807">
            <v>22456</v>
          </cell>
          <cell r="D807" t="str">
            <v>พระทองคำ,รพช.</v>
          </cell>
          <cell r="E807" t="str">
            <v>รพช.30BedsPOP40000-60000</v>
          </cell>
          <cell r="F807">
            <v>60500212.61999999</v>
          </cell>
          <cell r="G807">
            <v>54937761.93999999</v>
          </cell>
          <cell r="H807">
            <v>0.90805898956194442</v>
          </cell>
          <cell r="I807">
            <v>49889907.030000001</v>
          </cell>
          <cell r="J807">
            <v>45302978.567001149</v>
          </cell>
          <cell r="K807">
            <v>73551</v>
          </cell>
          <cell r="L807">
            <v>46731913.473865971</v>
          </cell>
          <cell r="M807">
            <v>635.36747935263929</v>
          </cell>
          <cell r="N807">
            <v>635.54962394588699</v>
          </cell>
          <cell r="O807">
            <v>1716.27</v>
          </cell>
          <cell r="P807">
            <v>15518293.53613404</v>
          </cell>
          <cell r="Q807">
            <v>9041.8719293200029</v>
          </cell>
          <cell r="R807">
            <v>14762.0315380762</v>
          </cell>
          <cell r="S807">
            <v>0.15792293264372162</v>
          </cell>
          <cell r="T807">
            <v>49889907.030000001</v>
          </cell>
          <cell r="U807">
            <v>45302978.567001149</v>
          </cell>
        </row>
        <row r="808">
          <cell r="C808">
            <v>23839</v>
          </cell>
          <cell r="D808" t="str">
            <v>นครราชสีมา,รพช.</v>
          </cell>
          <cell r="E808" t="str">
            <v>รพช.60BedsPOP&lt;40000</v>
          </cell>
          <cell r="F808">
            <v>240082780.35000005</v>
          </cell>
          <cell r="G808">
            <v>165258015.67000005</v>
          </cell>
          <cell r="H808">
            <v>0.68833764516173057</v>
          </cell>
          <cell r="I808">
            <v>153515882.88999999</v>
          </cell>
          <cell r="J808">
            <v>105670761.32342659</v>
          </cell>
          <cell r="K808">
            <v>68749</v>
          </cell>
          <cell r="L808">
            <v>99548138.866466165</v>
          </cell>
          <cell r="M808">
            <v>1447.9939906975544</v>
          </cell>
          <cell r="N808">
            <v>715.82506800815213</v>
          </cell>
          <cell r="O808">
            <v>2663.1999999999994</v>
          </cell>
          <cell r="P808">
            <v>125635179.13353385</v>
          </cell>
          <cell r="Q808">
            <v>47174.519049839997</v>
          </cell>
          <cell r="R808">
            <v>19250.523323134847</v>
          </cell>
          <cell r="S808">
            <v>-0.55378465773088414</v>
          </cell>
          <cell r="T808">
            <v>68501142.227506846</v>
          </cell>
          <cell r="U808">
            <v>47151914.931770846</v>
          </cell>
        </row>
        <row r="809">
          <cell r="C809">
            <v>24692</v>
          </cell>
          <cell r="D809" t="str">
            <v>รพ.เฉลิมพระเกียรติ</v>
          </cell>
          <cell r="E809" t="str">
            <v>รพช.30BedsPOP20000-40000</v>
          </cell>
          <cell r="F809">
            <v>35109243.670000002</v>
          </cell>
          <cell r="G809">
            <v>26217696.899999999</v>
          </cell>
          <cell r="H809">
            <v>0.7467462741842652</v>
          </cell>
          <cell r="I809">
            <v>36809395.030000001</v>
          </cell>
          <cell r="J809">
            <v>27487278.593629308</v>
          </cell>
          <cell r="K809">
            <v>167697</v>
          </cell>
          <cell r="L809">
            <v>33519718.128909137</v>
          </cell>
          <cell r="M809">
            <v>199.88263432803888</v>
          </cell>
          <cell r="N809">
            <v>639.72346893498218</v>
          </cell>
          <cell r="O809">
            <v>10644.8133</v>
          </cell>
          <cell r="P809">
            <v>15893805.481090859</v>
          </cell>
          <cell r="Q809">
            <v>1493.1032638299873</v>
          </cell>
          <cell r="R809">
            <v>14702.838036570827</v>
          </cell>
          <cell r="S809">
            <v>4.3383902457836632</v>
          </cell>
          <cell r="T809">
            <v>36809395.030000001</v>
          </cell>
          <cell r="U809">
            <v>27487278.593629308</v>
          </cell>
        </row>
        <row r="810">
          <cell r="C810">
            <v>10667</v>
          </cell>
          <cell r="D810" t="str">
            <v>บุรีรัมย์,รพศ.</v>
          </cell>
          <cell r="E810" t="str">
            <v xml:space="preserve">รพศ.=/&lt;800Beds </v>
          </cell>
          <cell r="F810">
            <v>1364963510.9599998</v>
          </cell>
          <cell r="G810">
            <v>942229905.88</v>
          </cell>
          <cell r="H810">
            <v>0.69029677226852404</v>
          </cell>
          <cell r="I810">
            <v>1129498688.9199998</v>
          </cell>
          <cell r="J810">
            <v>779689299.24300563</v>
          </cell>
          <cell r="K810">
            <v>67065</v>
          </cell>
          <cell r="L810">
            <v>494177756.01727957</v>
          </cell>
          <cell r="M810">
            <v>7368.638723883987</v>
          </cell>
          <cell r="N810">
            <v>925.92198703460622</v>
          </cell>
          <cell r="O810">
            <v>93668</v>
          </cell>
          <cell r="P810">
            <v>970054697.0127207</v>
          </cell>
          <cell r="Q810">
            <v>10356.308419233043</v>
          </cell>
          <cell r="R810">
            <v>12076.814903924082</v>
          </cell>
          <cell r="S810">
            <v>-0.18502826923971519</v>
          </cell>
          <cell r="T810">
            <v>920509501.40060484</v>
          </cell>
          <cell r="U810">
            <v>635424737.65934598</v>
          </cell>
        </row>
        <row r="811">
          <cell r="C811">
            <v>10895</v>
          </cell>
          <cell r="D811" t="str">
            <v>คูเมือง,รพช.</v>
          </cell>
          <cell r="E811" t="str">
            <v>รพช.60BedsPOP60000-80000</v>
          </cell>
          <cell r="F811">
            <v>81295899.220000014</v>
          </cell>
          <cell r="G811">
            <v>69934681.159999996</v>
          </cell>
          <cell r="H811">
            <v>0.86024857134239086</v>
          </cell>
          <cell r="I811">
            <v>72175753.679999992</v>
          </cell>
          <cell r="J811">
            <v>62089088.988780305</v>
          </cell>
          <cell r="K811">
            <v>510480</v>
          </cell>
          <cell r="L811">
            <v>58178347.484236985</v>
          </cell>
          <cell r="M811">
            <v>113.96792721406712</v>
          </cell>
          <cell r="N811">
            <v>593.80677855876331</v>
          </cell>
          <cell r="O811">
            <v>2684.297</v>
          </cell>
          <cell r="P811">
            <v>42682590.395763002</v>
          </cell>
          <cell r="Q811">
            <v>15900.84494963225</v>
          </cell>
          <cell r="R811">
            <v>13228.8478475954</v>
          </cell>
          <cell r="S811">
            <v>2.3574607576258071</v>
          </cell>
          <cell r="T811">
            <v>72175753.679999992</v>
          </cell>
          <cell r="U811">
            <v>62089088.988780305</v>
          </cell>
        </row>
        <row r="812">
          <cell r="C812">
            <v>10896</v>
          </cell>
          <cell r="D812" t="str">
            <v>กระสัง,รพช.</v>
          </cell>
          <cell r="E812" t="str">
            <v>รพช.60BedsPOP&gt;100000</v>
          </cell>
          <cell r="F812">
            <v>112976364.07000001</v>
          </cell>
          <cell r="G812">
            <v>102876741.62</v>
          </cell>
          <cell r="H812">
            <v>0.91060411146049725</v>
          </cell>
          <cell r="I812">
            <v>88635083.429999992</v>
          </cell>
          <cell r="J812">
            <v>80711471.391002178</v>
          </cell>
          <cell r="K812">
            <v>103823</v>
          </cell>
          <cell r="L812">
            <v>81585381.409694031</v>
          </cell>
          <cell r="M812">
            <v>785.81221318680866</v>
          </cell>
          <cell r="N812">
            <v>663.06578242158423</v>
          </cell>
          <cell r="O812">
            <v>3644.1522</v>
          </cell>
          <cell r="P812">
            <v>40728287.450305961</v>
          </cell>
          <cell r="Q812">
            <v>11176.340947094899</v>
          </cell>
          <cell r="R812">
            <v>13791.944087482048</v>
          </cell>
          <cell r="S812">
            <v>-2.6262369307602795E-2</v>
          </cell>
          <cell r="T812">
            <v>86307316.135351136</v>
          </cell>
          <cell r="U812">
            <v>78591796.921971664</v>
          </cell>
        </row>
        <row r="813">
          <cell r="C813">
            <v>10897</v>
          </cell>
          <cell r="D813" t="str">
            <v>นางรอง,รพช.</v>
          </cell>
          <cell r="E813" t="str">
            <v xml:space="preserve">รพช.150Beds </v>
          </cell>
          <cell r="F813">
            <v>498774930.56999999</v>
          </cell>
          <cell r="G813">
            <v>350706679.76999998</v>
          </cell>
          <cell r="H813">
            <v>0.70313614072225394</v>
          </cell>
          <cell r="I813">
            <v>372917709.52999997</v>
          </cell>
          <cell r="J813">
            <v>262211919.08590668</v>
          </cell>
          <cell r="K813">
            <v>128362</v>
          </cell>
          <cell r="L813">
            <v>156488340.88384905</v>
          </cell>
          <cell r="M813">
            <v>1219.1173469083456</v>
          </cell>
          <cell r="N813">
            <v>893.98420692538616</v>
          </cell>
          <cell r="O813">
            <v>21237.670000000002</v>
          </cell>
          <cell r="P813">
            <v>310120337.34615093</v>
          </cell>
          <cell r="Q813">
            <v>14602.371039108853</v>
          </cell>
          <cell r="R813">
            <v>13198.673037668963</v>
          </cell>
          <cell r="S813">
            <v>-0.15333194256079874</v>
          </cell>
          <cell r="T813">
            <v>315737512.71244138</v>
          </cell>
          <cell r="U813">
            <v>222006456.16986963</v>
          </cell>
        </row>
        <row r="814">
          <cell r="C814">
            <v>10898</v>
          </cell>
          <cell r="D814" t="str">
            <v>หนองกี่,รพช.</v>
          </cell>
          <cell r="E814" t="str">
            <v>รพช.60BedsPOP60000-80000</v>
          </cell>
          <cell r="F814">
            <v>107034477.02000001</v>
          </cell>
          <cell r="G814">
            <v>89283257.910000011</v>
          </cell>
          <cell r="H814">
            <v>0.8341541940109346</v>
          </cell>
          <cell r="I814">
            <v>79332485.349999994</v>
          </cell>
          <cell r="J814">
            <v>66175525.376013525</v>
          </cell>
          <cell r="K814">
            <v>275331</v>
          </cell>
          <cell r="L814">
            <v>70591403.180968732</v>
          </cell>
          <cell r="M814">
            <v>256.38741435206617</v>
          </cell>
          <cell r="N814">
            <v>593.80677855876331</v>
          </cell>
          <cell r="O814">
            <v>22665.812300000001</v>
          </cell>
          <cell r="P814">
            <v>49198669.439031251</v>
          </cell>
          <cell r="Q814">
            <v>2170.6113501624313</v>
          </cell>
          <cell r="R814">
            <v>13228.8478475954</v>
          </cell>
          <cell r="S814">
            <v>2.8678997872888954</v>
          </cell>
          <cell r="T814">
            <v>79332485.349999994</v>
          </cell>
          <cell r="U814">
            <v>66175525.376013525</v>
          </cell>
        </row>
        <row r="815">
          <cell r="C815">
            <v>10899</v>
          </cell>
          <cell r="D815" t="str">
            <v>ละหานทราย,รพช.</v>
          </cell>
          <cell r="E815" t="str">
            <v>รพช.90BedsPOP60000-80000</v>
          </cell>
          <cell r="F815">
            <v>97592645.080000013</v>
          </cell>
          <cell r="G815">
            <v>83438269.900000006</v>
          </cell>
          <cell r="H815">
            <v>0.8549647346027236</v>
          </cell>
          <cell r="I815">
            <v>91647969.590000004</v>
          </cell>
          <cell r="J815">
            <v>78355781.997392833</v>
          </cell>
          <cell r="K815">
            <v>134148</v>
          </cell>
          <cell r="L815">
            <v>72543387.423004419</v>
          </cell>
          <cell r="M815">
            <v>540.77129307186408</v>
          </cell>
          <cell r="N815">
            <v>654.42035225485768</v>
          </cell>
          <cell r="O815">
            <v>2979.7098000000001</v>
          </cell>
          <cell r="P815">
            <v>52588064.846995585</v>
          </cell>
          <cell r="Q815">
            <v>17648.720303901937</v>
          </cell>
          <cell r="R815">
            <v>13252.048233435693</v>
          </cell>
          <cell r="S815">
            <v>1.7141870382015176E-2</v>
          </cell>
          <cell r="T815">
            <v>91647969.590000004</v>
          </cell>
          <cell r="U815">
            <v>78355781.997392833</v>
          </cell>
        </row>
        <row r="816">
          <cell r="C816">
            <v>10900</v>
          </cell>
          <cell r="D816" t="str">
            <v>ประโคนชัย,รพช.</v>
          </cell>
          <cell r="E816" t="str">
            <v>รพช.90BedsPOP&gt;120000</v>
          </cell>
          <cell r="F816">
            <v>153610888.69999999</v>
          </cell>
          <cell r="G816">
            <v>129927988.56999999</v>
          </cell>
          <cell r="H816">
            <v>0.84582538171332122</v>
          </cell>
          <cell r="I816">
            <v>134793423.68000001</v>
          </cell>
          <cell r="J816">
            <v>114011699.03658144</v>
          </cell>
          <cell r="K816">
            <v>148554</v>
          </cell>
          <cell r="L816">
            <v>129856761.79779142</v>
          </cell>
          <cell r="M816">
            <v>874.1384398790434</v>
          </cell>
          <cell r="N816">
            <v>821.49036066513429</v>
          </cell>
          <cell r="O816">
            <v>5247.5030999999999</v>
          </cell>
          <cell r="P816">
            <v>79796412.192208558</v>
          </cell>
          <cell r="Q816">
            <v>15206.548842669299</v>
          </cell>
          <cell r="R816">
            <v>13756.822633359005</v>
          </cell>
          <cell r="S816">
            <v>-7.3590708136791708E-2</v>
          </cell>
          <cell r="T816">
            <v>124873880.17920622</v>
          </cell>
          <cell r="U816">
            <v>105621497.36860064</v>
          </cell>
        </row>
        <row r="817">
          <cell r="C817">
            <v>10901</v>
          </cell>
          <cell r="D817" t="str">
            <v>บ้านกรวด,รพช.</v>
          </cell>
          <cell r="E817" t="str">
            <v>รพช.60BedsPOP60000-80000</v>
          </cell>
          <cell r="F817">
            <v>88217653.040000007</v>
          </cell>
          <cell r="G817">
            <v>74904180.040000007</v>
          </cell>
          <cell r="H817">
            <v>0.84908379965670422</v>
          </cell>
          <cell r="I817">
            <v>70285326.340000004</v>
          </cell>
          <cell r="J817">
            <v>59678131.948878638</v>
          </cell>
          <cell r="K817">
            <v>177720</v>
          </cell>
          <cell r="L817">
            <v>67783414.760346964</v>
          </cell>
          <cell r="M817">
            <v>381.4056648680338</v>
          </cell>
          <cell r="N817">
            <v>593.80677855876331</v>
          </cell>
          <cell r="O817">
            <v>6318.7300000000005</v>
          </cell>
          <cell r="P817">
            <v>30136013.639653042</v>
          </cell>
          <cell r="Q817">
            <v>4769.3149793792491</v>
          </cell>
          <cell r="R817">
            <v>13228.8478475954</v>
          </cell>
          <cell r="S817">
            <v>0.93139259017059262</v>
          </cell>
          <cell r="T817">
            <v>70285326.340000004</v>
          </cell>
          <cell r="U817">
            <v>59678131.948878638</v>
          </cell>
        </row>
        <row r="818">
          <cell r="C818">
            <v>10902</v>
          </cell>
          <cell r="D818" t="str">
            <v>พุทไธสง,รพช.</v>
          </cell>
          <cell r="E818" t="str">
            <v>รพช.60BedsPOP40000-60000</v>
          </cell>
          <cell r="F818">
            <v>87467119.199999988</v>
          </cell>
          <cell r="G818">
            <v>70523040.629999995</v>
          </cell>
          <cell r="H818">
            <v>0.80628059178151146</v>
          </cell>
          <cell r="I818">
            <v>66941815.32</v>
          </cell>
          <cell r="J818">
            <v>53973886.471138246</v>
          </cell>
          <cell r="K818">
            <v>130989</v>
          </cell>
          <cell r="L818">
            <v>67098507.53875798</v>
          </cell>
          <cell r="M818">
            <v>512.24536059331683</v>
          </cell>
          <cell r="N818">
            <v>606.27024231824566</v>
          </cell>
          <cell r="O818">
            <v>2828.8843999999995</v>
          </cell>
          <cell r="P818">
            <v>30997906.071242023</v>
          </cell>
          <cell r="Q818">
            <v>10957.643257264959</v>
          </cell>
          <cell r="R818">
            <v>14041.46808412123</v>
          </cell>
          <cell r="S818">
            <v>0.21448296021240351</v>
          </cell>
          <cell r="T818">
            <v>66941815.32</v>
          </cell>
          <cell r="U818">
            <v>53973886.471138246</v>
          </cell>
        </row>
        <row r="819">
          <cell r="C819">
            <v>10904</v>
          </cell>
          <cell r="D819" t="str">
            <v>ลำปลายมาศ,รพช.</v>
          </cell>
          <cell r="E819" t="str">
            <v>รพช.90BedsPOP&gt;120000</v>
          </cell>
          <cell r="F819">
            <v>168205715.87</v>
          </cell>
          <cell r="G819">
            <v>141051071.19000003</v>
          </cell>
          <cell r="H819">
            <v>0.83856288985454697</v>
          </cell>
          <cell r="I819">
            <v>143030077.41</v>
          </cell>
          <cell r="J819">
            <v>119939715.04904915</v>
          </cell>
          <cell r="K819">
            <v>106915</v>
          </cell>
          <cell r="L819">
            <v>114329521.03316215</v>
          </cell>
          <cell r="M819">
            <v>1069.349679962233</v>
          </cell>
          <cell r="N819">
            <v>821.49036066513429</v>
          </cell>
          <cell r="O819">
            <v>3109.2004000000002</v>
          </cell>
          <cell r="P819">
            <v>91681890.596837819</v>
          </cell>
          <cell r="Q819">
            <v>29487.28894954401</v>
          </cell>
          <cell r="R819">
            <v>13756.822633359005</v>
          </cell>
          <cell r="S819">
            <v>-0.3660430783346808</v>
          </cell>
          <cell r="T819">
            <v>90674907.580395907</v>
          </cell>
          <cell r="U819">
            <v>76036612.537910759</v>
          </cell>
        </row>
        <row r="820">
          <cell r="C820">
            <v>10905</v>
          </cell>
          <cell r="D820" t="str">
            <v>สตึก,รพช.</v>
          </cell>
          <cell r="E820" t="str">
            <v>รพช.60BedsPOP&gt;100000</v>
          </cell>
          <cell r="F820">
            <v>143108860.60999998</v>
          </cell>
          <cell r="G820">
            <v>120161552.85999998</v>
          </cell>
          <cell r="H820">
            <v>0.83965138390322347</v>
          </cell>
          <cell r="I820">
            <v>115432066.27</v>
          </cell>
          <cell r="J820">
            <v>96922694.190414101</v>
          </cell>
          <cell r="K820">
            <v>182945</v>
          </cell>
          <cell r="L820">
            <v>95653993.999224618</v>
          </cell>
          <cell r="M820">
            <v>522.85656344379254</v>
          </cell>
          <cell r="N820">
            <v>663.06578242158423</v>
          </cell>
          <cell r="O820">
            <v>8730.74</v>
          </cell>
          <cell r="P820">
            <v>64645351.200775385</v>
          </cell>
          <cell r="Q820">
            <v>7404.3381432473525</v>
          </cell>
          <cell r="R820">
            <v>13791.944087482048</v>
          </cell>
          <cell r="S820">
            <v>0.5079191196063586</v>
          </cell>
          <cell r="T820">
            <v>115432066.27</v>
          </cell>
          <cell r="U820">
            <v>96922694.190414101</v>
          </cell>
        </row>
        <row r="821">
          <cell r="C821">
            <v>10906</v>
          </cell>
          <cell r="D821" t="str">
            <v>ปะคำ,รพช.</v>
          </cell>
          <cell r="E821" t="str">
            <v>รพช.30BedsPOP40000-60000</v>
          </cell>
          <cell r="F821">
            <v>51147373.570000015</v>
          </cell>
          <cell r="G821">
            <v>44997270.540000007</v>
          </cell>
          <cell r="H821">
            <v>0.87975720744325192</v>
          </cell>
          <cell r="I821">
            <v>45179956.580000013</v>
          </cell>
          <cell r="J821">
            <v>39747392.433228187</v>
          </cell>
          <cell r="K821">
            <v>171470</v>
          </cell>
          <cell r="L821">
            <v>45888613.256028742</v>
          </cell>
          <cell r="M821">
            <v>267.61890275866767</v>
          </cell>
          <cell r="N821">
            <v>635.54962394588699</v>
          </cell>
          <cell r="O821">
            <v>4473.0195000000003</v>
          </cell>
          <cell r="P821">
            <v>24632927.673971247</v>
          </cell>
          <cell r="Q821">
            <v>5507.0020763314906</v>
          </cell>
          <cell r="R821">
            <v>14762.0315380762</v>
          </cell>
          <cell r="S821">
            <v>1.4816325145411298</v>
          </cell>
          <cell r="T821">
            <v>45179956.580000013</v>
          </cell>
          <cell r="U821">
            <v>39747392.433228187</v>
          </cell>
        </row>
        <row r="822">
          <cell r="C822">
            <v>10907</v>
          </cell>
          <cell r="D822" t="str">
            <v>นาโพธิ์,รพช.</v>
          </cell>
          <cell r="E822" t="str">
            <v>รพช.30BedsPOP20000-40000</v>
          </cell>
          <cell r="F822">
            <v>63684300.810000002</v>
          </cell>
          <cell r="G822">
            <v>51630284.230000004</v>
          </cell>
          <cell r="H822">
            <v>0.81072232203721983</v>
          </cell>
          <cell r="I822">
            <v>42585866.790000007</v>
          </cell>
          <cell r="J822">
            <v>34525312.809956528</v>
          </cell>
          <cell r="K822">
            <v>71048</v>
          </cell>
          <cell r="L822">
            <v>39244406.907093726</v>
          </cell>
          <cell r="M822">
            <v>552.36469579852667</v>
          </cell>
          <cell r="N822">
            <v>639.72346893498218</v>
          </cell>
          <cell r="O822">
            <v>1395.6653999999999</v>
          </cell>
          <cell r="P822">
            <v>22449743.442906279</v>
          </cell>
          <cell r="Q822">
            <v>16085.333521133562</v>
          </cell>
          <cell r="R822">
            <v>14702.838036570827</v>
          </cell>
          <cell r="S822">
            <v>6.9328534003198813E-2</v>
          </cell>
          <cell r="T822">
            <v>42585866.790000007</v>
          </cell>
          <cell r="U822">
            <v>34525312.809956528</v>
          </cell>
        </row>
        <row r="823">
          <cell r="C823">
            <v>10908</v>
          </cell>
          <cell r="D823" t="str">
            <v>หนองหงส์,รพช.</v>
          </cell>
          <cell r="E823" t="str">
            <v>รพช.30BedsPOP40000-60000</v>
          </cell>
          <cell r="F823">
            <v>60742783.290000014</v>
          </cell>
          <cell r="G823">
            <v>53076514.010000013</v>
          </cell>
          <cell r="H823">
            <v>0.87379127420948977</v>
          </cell>
          <cell r="I823">
            <v>55213387.160000011</v>
          </cell>
          <cell r="J823">
            <v>48244975.919958293</v>
          </cell>
          <cell r="K823">
            <v>75995</v>
          </cell>
          <cell r="L823">
            <v>49381947.33117637</v>
          </cell>
          <cell r="M823">
            <v>649.80521522700667</v>
          </cell>
          <cell r="N823">
            <v>635.54962394588699</v>
          </cell>
          <cell r="O823">
            <v>2165.7741999999998</v>
          </cell>
          <cell r="P823">
            <v>24127735.998823632</v>
          </cell>
          <cell r="Q823">
            <v>11140.466997355326</v>
          </cell>
          <cell r="R823">
            <v>14762.0315380762</v>
          </cell>
          <cell r="S823">
            <v>9.1962542624102916E-2</v>
          </cell>
          <cell r="T823">
            <v>55213387.160000011</v>
          </cell>
          <cell r="U823">
            <v>48244975.919958293</v>
          </cell>
        </row>
        <row r="824">
          <cell r="C824">
            <v>10909</v>
          </cell>
          <cell r="D824" t="str">
            <v>พลับพลาชัย,รพช.</v>
          </cell>
          <cell r="E824" t="str">
            <v>รพช.30BedsPOP40000-60000</v>
          </cell>
          <cell r="F824">
            <v>57337490.779999994</v>
          </cell>
          <cell r="G824">
            <v>52268303.18999999</v>
          </cell>
          <cell r="H824">
            <v>0.91159034828625263</v>
          </cell>
          <cell r="I824">
            <v>49406071.529999994</v>
          </cell>
          <cell r="J824">
            <v>45038097.953488201</v>
          </cell>
          <cell r="K824">
            <v>112162</v>
          </cell>
          <cell r="L824">
            <v>47817857.996655717</v>
          </cell>
          <cell r="M824">
            <v>426.32850695115741</v>
          </cell>
          <cell r="N824">
            <v>635.54962394588699</v>
          </cell>
          <cell r="O824">
            <v>1897.1112000000001</v>
          </cell>
          <cell r="P824">
            <v>18613975.50334429</v>
          </cell>
          <cell r="Q824">
            <v>9811.7471992913688</v>
          </cell>
          <cell r="R824">
            <v>14762.0315380762</v>
          </cell>
          <cell r="S824">
            <v>0.49461074691933871</v>
          </cell>
          <cell r="T824">
            <v>49406071.529999994</v>
          </cell>
          <cell r="U824">
            <v>45038097.953488201</v>
          </cell>
        </row>
        <row r="825">
          <cell r="C825">
            <v>10910</v>
          </cell>
          <cell r="D825" t="str">
            <v>ห้วยราช,รพช.</v>
          </cell>
          <cell r="E825" t="str">
            <v>รพช.30BedsPOP20000-40000</v>
          </cell>
          <cell r="F825">
            <v>55693071.719999991</v>
          </cell>
          <cell r="G825">
            <v>50272990.719999991</v>
          </cell>
          <cell r="H825">
            <v>0.90267943870559419</v>
          </cell>
          <cell r="I825">
            <v>46338953.530000001</v>
          </cell>
          <cell r="J825">
            <v>41829220.562665015</v>
          </cell>
          <cell r="K825">
            <v>87286</v>
          </cell>
          <cell r="L825">
            <v>46912641.49555777</v>
          </cell>
          <cell r="M825">
            <v>537.45894525534186</v>
          </cell>
          <cell r="N825">
            <v>639.72346893498218</v>
          </cell>
          <cell r="O825">
            <v>1783.1499999999999</v>
          </cell>
          <cell r="P825">
            <v>23471021.60444222</v>
          </cell>
          <cell r="Q825">
            <v>13162.673697917855</v>
          </cell>
          <cell r="R825">
            <v>14702.838036570827</v>
          </cell>
          <cell r="S825">
            <v>0.16584253703570204</v>
          </cell>
          <cell r="T825">
            <v>46338953.530000001</v>
          </cell>
          <cell r="U825">
            <v>41829220.562665015</v>
          </cell>
        </row>
        <row r="826">
          <cell r="C826">
            <v>10911</v>
          </cell>
          <cell r="D826" t="str">
            <v>โนนสุวรรณ,รพช.</v>
          </cell>
          <cell r="E826" t="str">
            <v>รพช.30BedsPOP20000-40000</v>
          </cell>
          <cell r="F826">
            <v>42087733.989999987</v>
          </cell>
          <cell r="G826">
            <v>38183649.059999987</v>
          </cell>
          <cell r="H826">
            <v>0.90723936501481384</v>
          </cell>
          <cell r="I826">
            <v>39426713.160000011</v>
          </cell>
          <cell r="J826">
            <v>35769466.211899616</v>
          </cell>
          <cell r="K826">
            <v>71598</v>
          </cell>
          <cell r="L826">
            <v>34811263.577778883</v>
          </cell>
          <cell r="M826">
            <v>486.20441322074475</v>
          </cell>
          <cell r="N826">
            <v>639.72346893498218</v>
          </cell>
          <cell r="O826">
            <v>1722</v>
          </cell>
          <cell r="P826">
            <v>18779645.382221114</v>
          </cell>
          <cell r="Q826">
            <v>10905.71741127823</v>
          </cell>
          <cell r="R826">
            <v>14702.838036570827</v>
          </cell>
          <cell r="S826">
            <v>0.32711329977377984</v>
          </cell>
          <cell r="T826">
            <v>39426713.160000011</v>
          </cell>
          <cell r="U826">
            <v>35769466.211899616</v>
          </cell>
        </row>
        <row r="827">
          <cell r="C827">
            <v>10912</v>
          </cell>
          <cell r="D827" t="str">
            <v>ชำนิ,รพช.</v>
          </cell>
          <cell r="E827" t="str">
            <v>รพช.30BedsPOP20000-40000</v>
          </cell>
          <cell r="F827">
            <v>44576058.640000001</v>
          </cell>
          <cell r="G827">
            <v>39900130.600000001</v>
          </cell>
          <cell r="H827">
            <v>0.89510225482779471</v>
          </cell>
          <cell r="I827">
            <v>40586156.860000022</v>
          </cell>
          <cell r="J827">
            <v>36328760.52018059</v>
          </cell>
          <cell r="K827">
            <v>52710</v>
          </cell>
          <cell r="L827">
            <v>40936002.062562592</v>
          </cell>
          <cell r="M827">
            <v>776.62686515960149</v>
          </cell>
          <cell r="N827">
            <v>639.72346893498218</v>
          </cell>
          <cell r="O827">
            <v>1555.9009000000001</v>
          </cell>
          <cell r="P827">
            <v>19345082.197437398</v>
          </cell>
          <cell r="Q827">
            <v>12433.363974169175</v>
          </cell>
          <cell r="R827">
            <v>14702.838036570827</v>
          </cell>
          <cell r="S827">
            <v>-6.1131967415980482E-2</v>
          </cell>
          <cell r="T827">
            <v>38105045.24129463</v>
          </cell>
          <cell r="U827">
            <v>34107911.915797949</v>
          </cell>
        </row>
        <row r="828">
          <cell r="C828">
            <v>10913</v>
          </cell>
          <cell r="D828" t="str">
            <v>บ้านใหม่ไชยพจน์,รพช.</v>
          </cell>
          <cell r="E828" t="str">
            <v>รพช.30BedsPOP20000-40000</v>
          </cell>
          <cell r="F828">
            <v>63331834.609999992</v>
          </cell>
          <cell r="G828">
            <v>52682950.25</v>
          </cell>
          <cell r="H828">
            <v>0.83185574165699994</v>
          </cell>
          <cell r="I828">
            <v>47735600.410000004</v>
          </cell>
          <cell r="J828">
            <v>39709133.282502741</v>
          </cell>
          <cell r="K828">
            <v>77831</v>
          </cell>
          <cell r="L828">
            <v>40012050.880906373</v>
          </cell>
          <cell r="M828">
            <v>514.08887051311649</v>
          </cell>
          <cell r="N828">
            <v>639.72346893498218</v>
          </cell>
          <cell r="O828">
            <v>1645.4900000000002</v>
          </cell>
          <cell r="P828">
            <v>21078330.59909362</v>
          </cell>
          <cell r="Q828">
            <v>12809.759159334677</v>
          </cell>
          <cell r="R828">
            <v>14702.838036570827</v>
          </cell>
          <cell r="S828">
            <v>0.21105300833154253</v>
          </cell>
          <cell r="T828">
            <v>47735600.410000004</v>
          </cell>
          <cell r="U828">
            <v>39709133.282502741</v>
          </cell>
        </row>
        <row r="829">
          <cell r="C829">
            <v>10914</v>
          </cell>
          <cell r="D829" t="str">
            <v>โนนดินแดง,รพช.</v>
          </cell>
          <cell r="E829" t="str">
            <v>รพช.30BedsPOP20000-40000</v>
          </cell>
          <cell r="F829">
            <v>53518305.230000004</v>
          </cell>
          <cell r="G829">
            <v>46916790.530000001</v>
          </cell>
          <cell r="H829">
            <v>0.87664940674729208</v>
          </cell>
          <cell r="I829">
            <v>42397995.100000009</v>
          </cell>
          <cell r="J829">
            <v>37168177.251689605</v>
          </cell>
          <cell r="K829">
            <v>77235</v>
          </cell>
          <cell r="L829">
            <v>37421569.148744322</v>
          </cell>
          <cell r="M829">
            <v>484.51568781956786</v>
          </cell>
          <cell r="N829">
            <v>639.72346893498218</v>
          </cell>
          <cell r="O829">
            <v>1861.9</v>
          </cell>
          <cell r="P829">
            <v>21540089.901255678</v>
          </cell>
          <cell r="Q829">
            <v>11568.875826443782</v>
          </cell>
          <cell r="R829">
            <v>14702.838036570827</v>
          </cell>
          <cell r="S829">
            <v>0.30227435083485105</v>
          </cell>
          <cell r="T829">
            <v>42397995.100000009</v>
          </cell>
          <cell r="U829">
            <v>37168177.251689605</v>
          </cell>
        </row>
        <row r="830">
          <cell r="C830">
            <v>11619</v>
          </cell>
          <cell r="D830" t="str">
            <v>เฉลิมพระเกียรติ,รพช.</v>
          </cell>
          <cell r="E830" t="str">
            <v>รพช.30BedsPOP40000-60000</v>
          </cell>
          <cell r="F830">
            <v>45977203.380000003</v>
          </cell>
          <cell r="G830">
            <v>39477918.330000006</v>
          </cell>
          <cell r="H830">
            <v>0.85864114012582216</v>
          </cell>
          <cell r="I830">
            <v>41191728.519999988</v>
          </cell>
          <cell r="J830">
            <v>35368912.740166135</v>
          </cell>
          <cell r="K830">
            <v>53517</v>
          </cell>
          <cell r="L830">
            <v>43447550.172344916</v>
          </cell>
          <cell r="M830">
            <v>811.84577185464275</v>
          </cell>
          <cell r="N830">
            <v>635.54962394588699</v>
          </cell>
          <cell r="O830">
            <v>1682.6580000000001</v>
          </cell>
          <cell r="P830">
            <v>18261917.517655089</v>
          </cell>
          <cell r="Q830">
            <v>10853.017973738626</v>
          </cell>
          <cell r="R830">
            <v>14762.0315380762</v>
          </cell>
          <cell r="S830">
            <v>-4.6302587081864806E-2</v>
          </cell>
          <cell r="T830">
            <v>39284444.923150152</v>
          </cell>
          <cell r="U830">
            <v>33731240.578023709</v>
          </cell>
        </row>
        <row r="831">
          <cell r="C831">
            <v>23578</v>
          </cell>
          <cell r="D831" t="str">
            <v>แคนดง,รพช.</v>
          </cell>
          <cell r="E831" t="str">
            <v>รพช.10BedsPOP&gt;25000</v>
          </cell>
          <cell r="F831">
            <v>40131025.350000001</v>
          </cell>
          <cell r="G831">
            <v>36695095.18</v>
          </cell>
          <cell r="H831">
            <v>0.91438219831081391</v>
          </cell>
          <cell r="I831">
            <v>32513162.899999999</v>
          </cell>
          <cell r="J831">
            <v>29729457.366539598</v>
          </cell>
          <cell r="K831">
            <v>77370</v>
          </cell>
          <cell r="L831">
            <v>35122884.147988334</v>
          </cell>
          <cell r="M831">
            <v>453.95998640284779</v>
          </cell>
          <cell r="N831">
            <v>732.79416308260988</v>
          </cell>
          <cell r="O831">
            <v>1234.0442</v>
          </cell>
          <cell r="P831">
            <v>9809220.3420116678</v>
          </cell>
          <cell r="Q831">
            <v>7948.8403592121476</v>
          </cell>
          <cell r="R831">
            <v>13707.426108488482</v>
          </cell>
          <cell r="S831">
            <v>0.63829081498270801</v>
          </cell>
          <cell r="T831">
            <v>32513162.899999999</v>
          </cell>
          <cell r="U831">
            <v>29729457.366539598</v>
          </cell>
        </row>
        <row r="832">
          <cell r="C832">
            <v>10668</v>
          </cell>
          <cell r="D832" t="str">
            <v>สุรินทร์,รพศ.</v>
          </cell>
          <cell r="E832" t="str">
            <v xml:space="preserve">รพศ.=/&lt;800Beds </v>
          </cell>
          <cell r="F832">
            <v>1356437625.2600007</v>
          </cell>
          <cell r="G832">
            <v>813995300.24000025</v>
          </cell>
          <cell r="H832">
            <v>0.60009784827663892</v>
          </cell>
          <cell r="I832">
            <v>1168628119.0299997</v>
          </cell>
          <cell r="J832">
            <v>701291219.66547871</v>
          </cell>
          <cell r="K832">
            <v>63306</v>
          </cell>
          <cell r="L832">
            <v>740022279.94744623</v>
          </cell>
          <cell r="M832">
            <v>11689.607303374818</v>
          </cell>
          <cell r="N832">
            <v>925.92198703460622</v>
          </cell>
          <cell r="O832">
            <v>78981.111000000004</v>
          </cell>
          <cell r="P832">
            <v>942071634.0225538</v>
          </cell>
          <cell r="Q832">
            <v>11927.809347003915</v>
          </cell>
          <cell r="R832">
            <v>12076.814903924082</v>
          </cell>
          <cell r="S832">
            <v>-0.39809741456412401</v>
          </cell>
          <cell r="T832">
            <v>703400286.25722146</v>
          </cell>
          <cell r="U832">
            <v>422108998.26013047</v>
          </cell>
        </row>
        <row r="833">
          <cell r="C833">
            <v>10915</v>
          </cell>
          <cell r="D833" t="str">
            <v>ชุมพลบุรี,รพช.</v>
          </cell>
          <cell r="E833" t="str">
            <v>รพช.60BedsPOP40000-60000</v>
          </cell>
          <cell r="F833">
            <v>78874379.979999974</v>
          </cell>
          <cell r="G833">
            <v>67759462.449999988</v>
          </cell>
          <cell r="H833">
            <v>0.85908076193032046</v>
          </cell>
          <cell r="I833">
            <v>62036269.04999999</v>
          </cell>
          <cell r="J833">
            <v>53294165.282788351</v>
          </cell>
          <cell r="K833">
            <v>62401</v>
          </cell>
          <cell r="L833">
            <v>59041382.298182681</v>
          </cell>
          <cell r="M833">
            <v>946.16083553440944</v>
          </cell>
          <cell r="N833">
            <v>606.27024231824566</v>
          </cell>
          <cell r="O833">
            <v>8597.0054099999998</v>
          </cell>
          <cell r="P833">
            <v>29256845.901817322</v>
          </cell>
          <cell r="Q833">
            <v>3403.1438281736901</v>
          </cell>
          <cell r="R833">
            <v>14041.46808412123</v>
          </cell>
          <cell r="S833">
            <v>0.79557902470384323</v>
          </cell>
          <cell r="T833">
            <v>62036269.04999999</v>
          </cell>
          <cell r="U833">
            <v>53294165.282788351</v>
          </cell>
        </row>
        <row r="834">
          <cell r="C834">
            <v>10916</v>
          </cell>
          <cell r="D834" t="str">
            <v>ท่าตูม,รพช.</v>
          </cell>
          <cell r="E834" t="str">
            <v>รพช.90BedsPOP80000-100000</v>
          </cell>
          <cell r="F834">
            <v>160306243.39000002</v>
          </cell>
          <cell r="G834">
            <v>127040188.23999999</v>
          </cell>
          <cell r="H834">
            <v>0.79248434467353268</v>
          </cell>
          <cell r="I834">
            <v>119008974.09999995</v>
          </cell>
          <cell r="J834">
            <v>94312748.84990789</v>
          </cell>
          <cell r="K834">
            <v>101602</v>
          </cell>
          <cell r="L834">
            <v>126890796.79374401</v>
          </cell>
          <cell r="M834">
            <v>1248.900580635657</v>
          </cell>
          <cell r="N834">
            <v>678.61680281825818</v>
          </cell>
          <cell r="O834">
            <v>2625.1838000000002</v>
          </cell>
          <cell r="P834">
            <v>57726061.876255997</v>
          </cell>
          <cell r="Q834">
            <v>21989.341042046653</v>
          </cell>
          <cell r="R834">
            <v>12849.659147215845</v>
          </cell>
          <cell r="S834">
            <v>-0.44381275811720255</v>
          </cell>
          <cell r="T834">
            <v>66191273.063980252</v>
          </cell>
          <cell r="U834">
            <v>52455547.657215245</v>
          </cell>
        </row>
        <row r="835">
          <cell r="C835">
            <v>10917</v>
          </cell>
          <cell r="D835" t="str">
            <v>จอมพระ,รพช.</v>
          </cell>
          <cell r="E835" t="str">
            <v>รพช.30BedsPOP60000-80000</v>
          </cell>
          <cell r="F835">
            <v>70901387.930000007</v>
          </cell>
          <cell r="G835">
            <v>61442555</v>
          </cell>
          <cell r="H835">
            <v>0.86659170989235657</v>
          </cell>
          <cell r="I835">
            <v>49214466.330000006</v>
          </cell>
          <cell r="J835">
            <v>42648848.528354518</v>
          </cell>
          <cell r="K835">
            <v>187015</v>
          </cell>
          <cell r="L835">
            <v>56891847.26861944</v>
          </cell>
          <cell r="M835">
            <v>304.21007549458301</v>
          </cell>
          <cell r="N835">
            <v>692.58527443236471</v>
          </cell>
          <cell r="O835">
            <v>3516.3621999999996</v>
          </cell>
          <cell r="P835">
            <v>28615655.831380554</v>
          </cell>
          <cell r="Q835">
            <v>8137.857878059478</v>
          </cell>
          <cell r="R835">
            <v>14363.686703651305</v>
          </cell>
          <cell r="S835">
            <v>1.1054498558423085</v>
          </cell>
          <cell r="T835">
            <v>49214466.330000006</v>
          </cell>
          <cell r="U835">
            <v>42648848.528354518</v>
          </cell>
        </row>
        <row r="836">
          <cell r="C836">
            <v>10918</v>
          </cell>
          <cell r="D836" t="str">
            <v>ปราสาท,รพช.</v>
          </cell>
          <cell r="E836" t="str">
            <v xml:space="preserve">รพช.150Beds </v>
          </cell>
          <cell r="F836">
            <v>255828743.20000005</v>
          </cell>
          <cell r="G836">
            <v>212175420.60000002</v>
          </cell>
          <cell r="H836">
            <v>0.82936505861707244</v>
          </cell>
          <cell r="I836">
            <v>219927580.13999996</v>
          </cell>
          <cell r="J836">
            <v>182400250.39432195</v>
          </cell>
          <cell r="K836">
            <v>99377</v>
          </cell>
          <cell r="L836">
            <v>172347476.98937413</v>
          </cell>
          <cell r="M836">
            <v>1734.2793301203913</v>
          </cell>
          <cell r="N836">
            <v>893.98420692538616</v>
          </cell>
          <cell r="O836">
            <v>10526.56475</v>
          </cell>
          <cell r="P836">
            <v>151607245.11062586</v>
          </cell>
          <cell r="Q836">
            <v>14402.347651984554</v>
          </cell>
          <cell r="R836">
            <v>13198.673037668963</v>
          </cell>
          <cell r="S836">
            <v>-0.29688274521766694</v>
          </cell>
          <cell r="T836">
            <v>154634876.3989583</v>
          </cell>
          <cell r="U836">
            <v>128248763.3288658</v>
          </cell>
        </row>
        <row r="837">
          <cell r="C837">
            <v>10919</v>
          </cell>
          <cell r="D837" t="str">
            <v>กาบเชิง,รพช.</v>
          </cell>
          <cell r="E837" t="str">
            <v>รพช.60BedsPOP60000-80000</v>
          </cell>
          <cell r="F837">
            <v>75319595.339999989</v>
          </cell>
          <cell r="G837">
            <v>64060610.479999997</v>
          </cell>
          <cell r="H837">
            <v>0.85051718866550152</v>
          </cell>
          <cell r="I837">
            <v>59943814.18</v>
          </cell>
          <cell r="J837">
            <v>50983244.314260826</v>
          </cell>
          <cell r="K837">
            <v>273955</v>
          </cell>
          <cell r="L837">
            <v>57182502.175216675</v>
          </cell>
          <cell r="M837">
            <v>208.72954381273084</v>
          </cell>
          <cell r="N837">
            <v>593.80677855876331</v>
          </cell>
          <cell r="O837">
            <v>4804.4589999999989</v>
          </cell>
          <cell r="P837">
            <v>37895517.934783325</v>
          </cell>
          <cell r="Q837">
            <v>7887.5723436880889</v>
          </cell>
          <cell r="R837">
            <v>13228.8478475954</v>
          </cell>
          <cell r="S837">
            <v>1.37945418782739</v>
          </cell>
          <cell r="T837">
            <v>59943814.18</v>
          </cell>
          <cell r="U837">
            <v>50983244.314260826</v>
          </cell>
        </row>
        <row r="838">
          <cell r="C838">
            <v>10920</v>
          </cell>
          <cell r="D838" t="str">
            <v>รัตนบุรี,รพช.</v>
          </cell>
          <cell r="E838" t="str">
            <v>รพช.120BedsPOP100000-140000</v>
          </cell>
          <cell r="F838">
            <v>154442597.5</v>
          </cell>
          <cell r="G838">
            <v>131798143.5</v>
          </cell>
          <cell r="H838">
            <v>0.85337947971251904</v>
          </cell>
          <cell r="I838">
            <v>140844390.94999999</v>
          </cell>
          <cell r="J838">
            <v>120193713.06933762</v>
          </cell>
          <cell r="K838">
            <v>184232</v>
          </cell>
          <cell r="L838">
            <v>84651026.359711707</v>
          </cell>
          <cell r="M838">
            <v>459.48058078787454</v>
          </cell>
          <cell r="N838">
            <v>655.19943342363933</v>
          </cell>
          <cell r="O838">
            <v>8449.4499999999989</v>
          </cell>
          <cell r="P838">
            <v>79263503.950288326</v>
          </cell>
          <cell r="Q838">
            <v>9380.9069170523926</v>
          </cell>
          <cell r="R838">
            <v>15308.08780801228</v>
          </cell>
          <cell r="S838">
            <v>0.52551225370322208</v>
          </cell>
          <cell r="T838">
            <v>140844390.94999999</v>
          </cell>
          <cell r="U838">
            <v>120193713.06933762</v>
          </cell>
        </row>
        <row r="839">
          <cell r="C839">
            <v>10921</v>
          </cell>
          <cell r="D839" t="str">
            <v>สนม,รพช.</v>
          </cell>
          <cell r="E839" t="str">
            <v>รพช.30BedsPOP40000-60000</v>
          </cell>
          <cell r="F839">
            <v>52535491.149999999</v>
          </cell>
          <cell r="G839">
            <v>45481421.25</v>
          </cell>
          <cell r="H839">
            <v>0.86572753493711274</v>
          </cell>
          <cell r="I839">
            <v>40935315.849999994</v>
          </cell>
          <cell r="J839">
            <v>35438830.082692616</v>
          </cell>
          <cell r="K839">
            <v>164554</v>
          </cell>
          <cell r="L839">
            <v>36650777.902534157</v>
          </cell>
          <cell r="M839">
            <v>222.72796712650046</v>
          </cell>
          <cell r="N839">
            <v>635.54962394588699</v>
          </cell>
          <cell r="O839">
            <v>4696.1866000000009</v>
          </cell>
          <cell r="P839">
            <v>24479782.007465836</v>
          </cell>
          <cell r="Q839">
            <v>5212.6936368895203</v>
          </cell>
          <cell r="R839">
            <v>14762.0315380762</v>
          </cell>
          <cell r="S839">
            <v>1.8448535032677467</v>
          </cell>
          <cell r="T839">
            <v>40935315.849999994</v>
          </cell>
          <cell r="U839">
            <v>35438830.082692616</v>
          </cell>
        </row>
        <row r="840">
          <cell r="C840">
            <v>10922</v>
          </cell>
          <cell r="D840" t="str">
            <v>ศีขรภูมิ,รพช.</v>
          </cell>
          <cell r="E840" t="str">
            <v>รพช.90BedsPOP&gt;120000</v>
          </cell>
          <cell r="F840">
            <v>183534449.35000002</v>
          </cell>
          <cell r="G840">
            <v>148860445.89000002</v>
          </cell>
          <cell r="H840">
            <v>0.81107632064279811</v>
          </cell>
          <cell r="I840">
            <v>158240955.41</v>
          </cell>
          <cell r="J840">
            <v>128345491.88894388</v>
          </cell>
          <cell r="K840">
            <v>78801</v>
          </cell>
          <cell r="L840">
            <v>129075435.09825665</v>
          </cell>
          <cell r="M840">
            <v>1637.9923490597409</v>
          </cell>
          <cell r="N840">
            <v>821.49036066513429</v>
          </cell>
          <cell r="O840">
            <v>6259.213099999999</v>
          </cell>
          <cell r="P840">
            <v>93373916.561743349</v>
          </cell>
          <cell r="Q840">
            <v>14917.836327020623</v>
          </cell>
          <cell r="R840">
            <v>13756.822633359005</v>
          </cell>
          <cell r="S840">
            <v>-0.32190790745741649</v>
          </cell>
          <cell r="T840">
            <v>107301940.57990456</v>
          </cell>
          <cell r="U840">
            <v>87030063.163381144</v>
          </cell>
        </row>
        <row r="841">
          <cell r="C841">
            <v>10923</v>
          </cell>
          <cell r="D841" t="str">
            <v>สังขะ,รพช.</v>
          </cell>
          <cell r="E841" t="str">
            <v>รพช.120BedsPOP&gt;140000</v>
          </cell>
          <cell r="F841">
            <v>175994213.60999998</v>
          </cell>
          <cell r="G841">
            <v>157861490.13999999</v>
          </cell>
          <cell r="H841">
            <v>0.89696977475531214</v>
          </cell>
          <cell r="I841">
            <v>137630357.16000003</v>
          </cell>
          <cell r="J841">
            <v>123450270.46129839</v>
          </cell>
          <cell r="K841">
            <v>221964</v>
          </cell>
          <cell r="L841">
            <v>98530129.205603257</v>
          </cell>
          <cell r="M841">
            <v>443.90139484602571</v>
          </cell>
          <cell r="N841">
            <v>652.39612108859569</v>
          </cell>
          <cell r="O841">
            <v>6864.2169000000013</v>
          </cell>
          <cell r="P841">
            <v>77593637.024396732</v>
          </cell>
          <cell r="Q841">
            <v>11304.077093542413</v>
          </cell>
          <cell r="R841">
            <v>15393.571374161336</v>
          </cell>
          <cell r="S841">
            <v>0.42214347762749138</v>
          </cell>
          <cell r="T841">
            <v>137630357.16000003</v>
          </cell>
          <cell r="U841">
            <v>123450270.46129839</v>
          </cell>
        </row>
        <row r="842">
          <cell r="C842">
            <v>10924</v>
          </cell>
          <cell r="D842" t="str">
            <v>ลำดวน,รพช.</v>
          </cell>
          <cell r="E842" t="str">
            <v>รพช.60BedsPOP&lt;40000</v>
          </cell>
          <cell r="F842">
            <v>88751258.069999993</v>
          </cell>
          <cell r="G842">
            <v>72557045.170000002</v>
          </cell>
          <cell r="H842">
            <v>0.81753258204827617</v>
          </cell>
          <cell r="I842">
            <v>69451179.480000019</v>
          </cell>
          <cell r="J842">
            <v>56778602.086582668</v>
          </cell>
          <cell r="K842">
            <v>199893</v>
          </cell>
          <cell r="L842">
            <v>47648192.457320936</v>
          </cell>
          <cell r="M842">
            <v>238.3684894284489</v>
          </cell>
          <cell r="N842">
            <v>715.82506800815213</v>
          </cell>
          <cell r="O842">
            <v>6784.5302999999994</v>
          </cell>
          <cell r="P842">
            <v>59928298.75267905</v>
          </cell>
          <cell r="Q842">
            <v>8833.0799779432127</v>
          </cell>
          <cell r="R842">
            <v>19250.523323134847</v>
          </cell>
          <cell r="S842">
            <v>1.5441820607602867</v>
          </cell>
          <cell r="T842">
            <v>69451179.480000019</v>
          </cell>
          <cell r="U842">
            <v>56778602.086582668</v>
          </cell>
        </row>
        <row r="843">
          <cell r="C843">
            <v>10925</v>
          </cell>
          <cell r="D843" t="str">
            <v>สำโรงทาบ,รพช.</v>
          </cell>
          <cell r="E843" t="str">
            <v>รพช.30BedsPOP40000-60000</v>
          </cell>
          <cell r="F843">
            <v>64431497.620000005</v>
          </cell>
          <cell r="G843">
            <v>50757866.31000001</v>
          </cell>
          <cell r="H843">
            <v>0.78778032771109141</v>
          </cell>
          <cell r="I843">
            <v>50381049.909999996</v>
          </cell>
          <cell r="J843">
            <v>39689200.00852865</v>
          </cell>
          <cell r="K843">
            <v>83505</v>
          </cell>
          <cell r="L843">
            <v>46775692.473491378</v>
          </cell>
          <cell r="M843">
            <v>560.15439163512815</v>
          </cell>
          <cell r="N843">
            <v>635.54962394588699</v>
          </cell>
          <cell r="O843">
            <v>6495.4993999999997</v>
          </cell>
          <cell r="P843">
            <v>25043304.966508616</v>
          </cell>
          <cell r="Q843">
            <v>3855.4856869833006</v>
          </cell>
          <cell r="R843">
            <v>14762.0315380762</v>
          </cell>
          <cell r="S843">
            <v>1.0740798904969555</v>
          </cell>
          <cell r="T843">
            <v>50381049.909999996</v>
          </cell>
          <cell r="U843">
            <v>39689200.00852865</v>
          </cell>
        </row>
        <row r="844">
          <cell r="C844">
            <v>10926</v>
          </cell>
          <cell r="D844" t="str">
            <v>บัวเชด,รพช.</v>
          </cell>
          <cell r="E844" t="str">
            <v>รพช.30BedsPOP20000-40000</v>
          </cell>
          <cell r="F844">
            <v>57640697.150000013</v>
          </cell>
          <cell r="G844">
            <v>50130949.980000004</v>
          </cell>
          <cell r="H844">
            <v>0.86971449789274435</v>
          </cell>
          <cell r="I844">
            <v>40246748.25</v>
          </cell>
          <cell r="J844">
            <v>35003180.446064435</v>
          </cell>
          <cell r="K844">
            <v>98163</v>
          </cell>
          <cell r="L844">
            <v>35061933.550771341</v>
          </cell>
          <cell r="M844">
            <v>357.18074580821025</v>
          </cell>
          <cell r="N844">
            <v>639.72346893498218</v>
          </cell>
          <cell r="O844">
            <v>2125.94</v>
          </cell>
          <cell r="P844">
            <v>32289153.829228658</v>
          </cell>
          <cell r="Q844">
            <v>15188.177384699784</v>
          </cell>
          <cell r="R844">
            <v>14702.838036570827</v>
          </cell>
          <cell r="S844">
            <v>0.39648118590675735</v>
          </cell>
          <cell r="T844">
            <v>40246748.25</v>
          </cell>
          <cell r="U844">
            <v>35003180.446064435</v>
          </cell>
        </row>
        <row r="845">
          <cell r="C845">
            <v>22302</v>
          </cell>
          <cell r="D845" t="str">
            <v>พนมดงรัก,รพช.</v>
          </cell>
          <cell r="E845" t="str">
            <v>รพช.30BedsPOP20000-40000</v>
          </cell>
          <cell r="F845">
            <v>49447284.68</v>
          </cell>
          <cell r="G845">
            <v>44701763.469999999</v>
          </cell>
          <cell r="H845">
            <v>0.9040286794166591</v>
          </cell>
          <cell r="I845">
            <v>48505149.289999992</v>
          </cell>
          <cell r="J845">
            <v>43850046.057546593</v>
          </cell>
          <cell r="K845">
            <v>83923</v>
          </cell>
          <cell r="L845">
            <v>41955348.323039234</v>
          </cell>
          <cell r="M845">
            <v>499.92669855747806</v>
          </cell>
          <cell r="N845">
            <v>639.72346893498218</v>
          </cell>
          <cell r="O845">
            <v>2422.2878000000001</v>
          </cell>
          <cell r="P845">
            <v>22648002.896960761</v>
          </cell>
          <cell r="Q845">
            <v>9349.839807210672</v>
          </cell>
          <cell r="R845">
            <v>14702.838036570827</v>
          </cell>
          <cell r="S845">
            <v>0.38231246829105242</v>
          </cell>
          <cell r="T845">
            <v>48505149.289999992</v>
          </cell>
          <cell r="U845">
            <v>43850046.057546593</v>
          </cell>
        </row>
        <row r="846">
          <cell r="C846">
            <v>27842</v>
          </cell>
          <cell r="D846" t="str">
            <v>เขวาสินรินทร์</v>
          </cell>
          <cell r="E846" t="str">
            <v>รพช.30BedsPOP&lt;20000</v>
          </cell>
          <cell r="F846">
            <v>28249322.740000002</v>
          </cell>
          <cell r="G846">
            <v>25715949.690000001</v>
          </cell>
          <cell r="H846">
            <v>0.91032092792749197</v>
          </cell>
          <cell r="I846">
            <v>13196419.470000003</v>
          </cell>
          <cell r="J846">
            <v>12012976.817250824</v>
          </cell>
          <cell r="K846">
            <v>72323</v>
          </cell>
          <cell r="L846">
            <v>13291745.062298419</v>
          </cell>
          <cell r="M846">
            <v>183.78309890765618</v>
          </cell>
          <cell r="N846">
            <v>742.70450475732036</v>
          </cell>
          <cell r="O846">
            <v>1624.6213000000002</v>
          </cell>
          <cell r="P846">
            <v>2208338.477701582</v>
          </cell>
          <cell r="Q846">
            <v>1359.2943030487054</v>
          </cell>
          <cell r="R846">
            <v>17873.280286501853</v>
          </cell>
          <cell r="S846">
            <v>4.33880540310202</v>
          </cell>
          <cell r="T846">
            <v>13196419.470000003</v>
          </cell>
          <cell r="U846">
            <v>12012976.817250824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85"/>
  <sheetViews>
    <sheetView zoomScale="90" zoomScaleNormal="9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2.75" outlineLevelRow="1"/>
  <cols>
    <col min="1" max="1" width="5.7109375" customWidth="1"/>
    <col min="2" max="2" width="6.7109375" customWidth="1"/>
    <col min="3" max="3" width="0" hidden="1" customWidth="1"/>
    <col min="4" max="4" width="12.7109375" customWidth="1"/>
    <col min="5" max="5" width="7.42578125" customWidth="1"/>
    <col min="6" max="6" width="17.5703125" customWidth="1"/>
    <col min="7" max="7" width="18.140625" customWidth="1"/>
    <col min="8" max="8" width="10.28515625" customWidth="1"/>
    <col min="9" max="9" width="18.85546875" customWidth="1"/>
    <col min="10" max="12" width="16.42578125" customWidth="1"/>
    <col min="13" max="13" width="19.42578125" customWidth="1"/>
    <col min="14" max="14" width="22.28515625" customWidth="1"/>
    <col min="15" max="15" width="17.85546875" customWidth="1"/>
    <col min="16" max="17" width="14.28515625" bestFit="1" customWidth="1"/>
  </cols>
  <sheetData>
    <row r="3" spans="1:17" s="29" customFormat="1" ht="18.75" customHeight="1">
      <c r="A3" s="50" t="s">
        <v>78</v>
      </c>
      <c r="B3" s="28"/>
      <c r="G3" s="30"/>
    </row>
    <row r="4" spans="1:17" s="37" customFormat="1" ht="18" customHeight="1">
      <c r="A4" s="31"/>
      <c r="B4" s="31"/>
      <c r="C4" s="32"/>
      <c r="D4" s="31"/>
      <c r="E4" s="31"/>
      <c r="F4" s="31"/>
      <c r="G4" s="33" t="s">
        <v>0</v>
      </c>
      <c r="H4" s="34" t="s">
        <v>1</v>
      </c>
      <c r="I4" s="35" t="s">
        <v>24</v>
      </c>
      <c r="J4" s="36" t="s">
        <v>3</v>
      </c>
      <c r="K4" s="68" t="s">
        <v>4</v>
      </c>
      <c r="L4" s="68" t="s">
        <v>5</v>
      </c>
      <c r="M4" s="69" t="s">
        <v>6</v>
      </c>
      <c r="N4" s="68" t="s">
        <v>74</v>
      </c>
      <c r="O4" s="118" t="s">
        <v>33</v>
      </c>
    </row>
    <row r="5" spans="1:17" s="39" customFormat="1" ht="55.5" customHeight="1">
      <c r="A5" s="38" t="s">
        <v>10</v>
      </c>
      <c r="B5" s="38" t="s">
        <v>16</v>
      </c>
      <c r="C5" s="32" t="s">
        <v>7</v>
      </c>
      <c r="D5" s="38" t="s">
        <v>8</v>
      </c>
      <c r="E5" s="38" t="s">
        <v>14</v>
      </c>
      <c r="F5" s="38" t="s">
        <v>9</v>
      </c>
      <c r="G5" s="16" t="s">
        <v>51</v>
      </c>
      <c r="H5" s="15" t="s">
        <v>52</v>
      </c>
      <c r="I5" s="2" t="s">
        <v>53</v>
      </c>
      <c r="J5" s="74" t="s">
        <v>54</v>
      </c>
      <c r="K5" s="2" t="s">
        <v>72</v>
      </c>
      <c r="L5" s="2" t="s">
        <v>73</v>
      </c>
      <c r="M5" s="18" t="s">
        <v>55</v>
      </c>
      <c r="N5" s="20" t="s">
        <v>50</v>
      </c>
      <c r="O5" s="119"/>
    </row>
    <row r="6" spans="1:17">
      <c r="A6" s="4">
        <v>197</v>
      </c>
      <c r="B6" s="4">
        <v>4</v>
      </c>
      <c r="C6" s="5" t="s">
        <v>79</v>
      </c>
      <c r="D6" s="5" t="s">
        <v>80</v>
      </c>
      <c r="E6" s="76">
        <v>10686</v>
      </c>
      <c r="F6" s="5" t="s">
        <v>81</v>
      </c>
      <c r="G6" s="6">
        <v>219662</v>
      </c>
      <c r="H6" s="6">
        <v>1004.7</v>
      </c>
      <c r="I6" s="77">
        <f>H6*G6</f>
        <v>220694411.40000001</v>
      </c>
      <c r="J6" s="80"/>
      <c r="K6" s="80"/>
      <c r="L6" s="80"/>
      <c r="M6" s="80"/>
      <c r="N6" s="41">
        <f>I6+J6-K6+L6-M6</f>
        <v>220694411.40000001</v>
      </c>
      <c r="O6" s="80"/>
    </row>
    <row r="7" spans="1:17">
      <c r="A7" s="4">
        <v>198</v>
      </c>
      <c r="B7" s="4">
        <v>4</v>
      </c>
      <c r="C7" s="5" t="s">
        <v>79</v>
      </c>
      <c r="D7" s="5" t="s">
        <v>80</v>
      </c>
      <c r="E7" s="76">
        <v>10756</v>
      </c>
      <c r="F7" s="5" t="s">
        <v>82</v>
      </c>
      <c r="G7" s="6">
        <v>48151</v>
      </c>
      <c r="H7" s="6">
        <v>1004.7</v>
      </c>
      <c r="I7" s="77">
        <f t="shared" ref="I7:I76" si="0">H7*G7</f>
        <v>48377309.700000003</v>
      </c>
      <c r="J7" s="80"/>
      <c r="K7" s="80"/>
      <c r="L7" s="80"/>
      <c r="M7" s="80"/>
      <c r="N7" s="41">
        <f t="shared" ref="N7:N11" si="1">I7+J7-K7+L7-M7</f>
        <v>48377309.700000003</v>
      </c>
      <c r="O7" s="80"/>
    </row>
    <row r="8" spans="1:17">
      <c r="A8" s="4">
        <v>199</v>
      </c>
      <c r="B8" s="4">
        <v>4</v>
      </c>
      <c r="C8" s="5" t="s">
        <v>79</v>
      </c>
      <c r="D8" s="5" t="s">
        <v>80</v>
      </c>
      <c r="E8" s="76">
        <v>10757</v>
      </c>
      <c r="F8" s="5" t="s">
        <v>83</v>
      </c>
      <c r="G8" s="6">
        <v>67861</v>
      </c>
      <c r="H8" s="6">
        <v>1004.7</v>
      </c>
      <c r="I8" s="77">
        <f t="shared" si="0"/>
        <v>68179946.700000003</v>
      </c>
      <c r="J8" s="80"/>
      <c r="K8" s="80"/>
      <c r="L8" s="80"/>
      <c r="M8" s="80"/>
      <c r="N8" s="41">
        <f t="shared" si="1"/>
        <v>68179946.700000003</v>
      </c>
      <c r="O8" s="80"/>
    </row>
    <row r="9" spans="1:17">
      <c r="A9" s="4">
        <v>200</v>
      </c>
      <c r="B9" s="4">
        <v>4</v>
      </c>
      <c r="C9" s="5" t="s">
        <v>79</v>
      </c>
      <c r="D9" s="5" t="s">
        <v>80</v>
      </c>
      <c r="E9" s="76">
        <v>10758</v>
      </c>
      <c r="F9" s="5" t="s">
        <v>84</v>
      </c>
      <c r="G9" s="6">
        <v>76838</v>
      </c>
      <c r="H9" s="6">
        <v>1004.7</v>
      </c>
      <c r="I9" s="77">
        <f t="shared" si="0"/>
        <v>77199138.600000009</v>
      </c>
      <c r="J9" s="80"/>
      <c r="K9" s="80"/>
      <c r="L9" s="80"/>
      <c r="M9" s="80"/>
      <c r="N9" s="41">
        <f t="shared" si="1"/>
        <v>77199138.600000009</v>
      </c>
      <c r="O9" s="80"/>
    </row>
    <row r="10" spans="1:17">
      <c r="A10" s="4">
        <v>201</v>
      </c>
      <c r="B10" s="4">
        <v>4</v>
      </c>
      <c r="C10" s="5" t="s">
        <v>79</v>
      </c>
      <c r="D10" s="5" t="s">
        <v>80</v>
      </c>
      <c r="E10" s="76">
        <v>10759</v>
      </c>
      <c r="F10" s="5" t="s">
        <v>85</v>
      </c>
      <c r="G10" s="6">
        <v>49999</v>
      </c>
      <c r="H10" s="6">
        <v>1004.7</v>
      </c>
      <c r="I10" s="77">
        <f t="shared" si="0"/>
        <v>50233995.300000004</v>
      </c>
      <c r="J10" s="80"/>
      <c r="K10" s="80"/>
      <c r="L10" s="80"/>
      <c r="M10" s="80"/>
      <c r="N10" s="41">
        <f t="shared" si="1"/>
        <v>50233995.300000004</v>
      </c>
      <c r="O10" s="80"/>
    </row>
    <row r="11" spans="1:17">
      <c r="A11" s="4">
        <v>202</v>
      </c>
      <c r="B11" s="4">
        <v>4</v>
      </c>
      <c r="C11" s="5" t="s">
        <v>79</v>
      </c>
      <c r="D11" s="5" t="s">
        <v>80</v>
      </c>
      <c r="E11" s="76">
        <v>10760</v>
      </c>
      <c r="F11" s="5" t="s">
        <v>86</v>
      </c>
      <c r="G11" s="6">
        <v>54670</v>
      </c>
      <c r="H11" s="6">
        <v>1004.7</v>
      </c>
      <c r="I11" s="77">
        <f t="shared" si="0"/>
        <v>54926949</v>
      </c>
      <c r="J11" s="80"/>
      <c r="K11" s="80"/>
      <c r="L11" s="80"/>
      <c r="M11" s="80"/>
      <c r="N11" s="41">
        <f t="shared" si="1"/>
        <v>54926949</v>
      </c>
      <c r="O11" s="80"/>
    </row>
    <row r="12" spans="1:17" s="42" customFormat="1" ht="15" customHeight="1" outlineLevel="1">
      <c r="A12" s="44"/>
      <c r="B12" s="45"/>
      <c r="C12" s="46"/>
      <c r="D12" s="47" t="s">
        <v>167</v>
      </c>
      <c r="E12" s="48"/>
      <c r="F12" s="48"/>
      <c r="G12" s="49">
        <f>SUBTOTAL(9,G6:G11)</f>
        <v>517181</v>
      </c>
      <c r="H12" s="21">
        <v>1004.7</v>
      </c>
      <c r="I12" s="49">
        <f>SUBTOTAL(9,I6:I11)</f>
        <v>519611750.70000005</v>
      </c>
      <c r="J12" s="49">
        <f t="shared" ref="J12:N12" si="2">SUBTOTAL(9,J6:J11)</f>
        <v>0</v>
      </c>
      <c r="K12" s="49">
        <f t="shared" si="2"/>
        <v>0</v>
      </c>
      <c r="L12" s="49">
        <f t="shared" si="2"/>
        <v>0</v>
      </c>
      <c r="M12" s="49">
        <f t="shared" si="2"/>
        <v>0</v>
      </c>
      <c r="N12" s="49">
        <f t="shared" si="2"/>
        <v>519611750.70000005</v>
      </c>
      <c r="O12" s="40"/>
      <c r="P12" s="43"/>
      <c r="Q12" s="43"/>
    </row>
    <row r="13" spans="1:17">
      <c r="A13" s="4">
        <v>203</v>
      </c>
      <c r="B13" s="4">
        <v>4</v>
      </c>
      <c r="C13" s="5" t="s">
        <v>87</v>
      </c>
      <c r="D13" s="5" t="s">
        <v>88</v>
      </c>
      <c r="E13" s="76">
        <v>1130</v>
      </c>
      <c r="F13" s="5" t="s">
        <v>89</v>
      </c>
      <c r="G13" s="6">
        <v>6005</v>
      </c>
      <c r="H13" s="6">
        <v>948.77</v>
      </c>
      <c r="I13" s="77">
        <f t="shared" si="0"/>
        <v>5697363.8499999996</v>
      </c>
      <c r="J13" s="80"/>
      <c r="K13" s="80"/>
      <c r="L13" s="80"/>
      <c r="M13" s="80"/>
      <c r="N13" s="41">
        <f>I13+J13-K13+L13-M13</f>
        <v>5697363.8499999996</v>
      </c>
      <c r="O13" s="80"/>
    </row>
    <row r="14" spans="1:17">
      <c r="A14" s="4">
        <v>204</v>
      </c>
      <c r="B14" s="4">
        <v>4</v>
      </c>
      <c r="C14" s="5" t="s">
        <v>87</v>
      </c>
      <c r="D14" s="5" t="s">
        <v>88</v>
      </c>
      <c r="E14" s="76">
        <v>10687</v>
      </c>
      <c r="F14" s="5" t="s">
        <v>90</v>
      </c>
      <c r="G14" s="6">
        <v>138578</v>
      </c>
      <c r="H14" s="6">
        <v>948.77</v>
      </c>
      <c r="I14" s="77">
        <f t="shared" si="0"/>
        <v>131478649.06</v>
      </c>
      <c r="J14" s="80"/>
      <c r="K14" s="80"/>
      <c r="L14" s="80"/>
      <c r="M14" s="80"/>
      <c r="N14" s="41">
        <f t="shared" ref="N14:N21" si="3">I14+J14-K14+L14-M14</f>
        <v>131478649.06</v>
      </c>
      <c r="O14" s="80"/>
    </row>
    <row r="15" spans="1:17">
      <c r="A15" s="4">
        <v>205</v>
      </c>
      <c r="B15" s="4">
        <v>4</v>
      </c>
      <c r="C15" s="5" t="s">
        <v>87</v>
      </c>
      <c r="D15" s="5" t="s">
        <v>88</v>
      </c>
      <c r="E15" s="76">
        <v>10761</v>
      </c>
      <c r="F15" s="5" t="s">
        <v>91</v>
      </c>
      <c r="G15" s="6">
        <v>84844</v>
      </c>
      <c r="H15" s="6">
        <v>948.77</v>
      </c>
      <c r="I15" s="77">
        <f t="shared" si="0"/>
        <v>80497441.879999995</v>
      </c>
      <c r="J15" s="80"/>
      <c r="K15" s="80"/>
      <c r="L15" s="80"/>
      <c r="M15" s="80"/>
      <c r="N15" s="41">
        <f t="shared" si="3"/>
        <v>80497441.879999995</v>
      </c>
      <c r="O15" s="80"/>
    </row>
    <row r="16" spans="1:17">
      <c r="A16" s="4">
        <v>206</v>
      </c>
      <c r="B16" s="4">
        <v>4</v>
      </c>
      <c r="C16" s="5" t="s">
        <v>87</v>
      </c>
      <c r="D16" s="5" t="s">
        <v>88</v>
      </c>
      <c r="E16" s="76">
        <v>10762</v>
      </c>
      <c r="F16" s="5" t="s">
        <v>92</v>
      </c>
      <c r="G16" s="6">
        <v>80724</v>
      </c>
      <c r="H16" s="6">
        <v>948.77</v>
      </c>
      <c r="I16" s="77">
        <f t="shared" si="0"/>
        <v>76588509.480000004</v>
      </c>
      <c r="J16" s="80"/>
      <c r="K16" s="80"/>
      <c r="L16" s="80"/>
      <c r="M16" s="80"/>
      <c r="N16" s="41">
        <f t="shared" si="3"/>
        <v>76588509.480000004</v>
      </c>
      <c r="O16" s="80"/>
    </row>
    <row r="17" spans="1:17">
      <c r="A17" s="4">
        <v>207</v>
      </c>
      <c r="B17" s="4">
        <v>4</v>
      </c>
      <c r="C17" s="5" t="s">
        <v>87</v>
      </c>
      <c r="D17" s="5" t="s">
        <v>88</v>
      </c>
      <c r="E17" s="76">
        <v>10763</v>
      </c>
      <c r="F17" s="5" t="s">
        <v>93</v>
      </c>
      <c r="G17" s="6">
        <v>47342</v>
      </c>
      <c r="H17" s="6">
        <v>948.77</v>
      </c>
      <c r="I17" s="77">
        <f t="shared" si="0"/>
        <v>44916669.339999996</v>
      </c>
      <c r="J17" s="80"/>
      <c r="K17" s="80"/>
      <c r="L17" s="80"/>
      <c r="M17" s="80"/>
      <c r="N17" s="41">
        <f t="shared" si="3"/>
        <v>44916669.339999996</v>
      </c>
      <c r="O17" s="80"/>
    </row>
    <row r="18" spans="1:17">
      <c r="A18" s="4">
        <v>208</v>
      </c>
      <c r="B18" s="4">
        <v>4</v>
      </c>
      <c r="C18" s="5" t="s">
        <v>87</v>
      </c>
      <c r="D18" s="5" t="s">
        <v>88</v>
      </c>
      <c r="E18" s="76">
        <v>10764</v>
      </c>
      <c r="F18" s="5" t="s">
        <v>94</v>
      </c>
      <c r="G18" s="6">
        <v>32963</v>
      </c>
      <c r="H18" s="6">
        <v>948.77</v>
      </c>
      <c r="I18" s="77">
        <f t="shared" si="0"/>
        <v>31274305.509999998</v>
      </c>
      <c r="J18" s="80"/>
      <c r="K18" s="80"/>
      <c r="L18" s="80"/>
      <c r="M18" s="80"/>
      <c r="N18" s="41">
        <f t="shared" si="3"/>
        <v>31274305.509999998</v>
      </c>
      <c r="O18" s="80"/>
    </row>
    <row r="19" spans="1:17" s="125" customFormat="1">
      <c r="A19" s="120">
        <v>209</v>
      </c>
      <c r="B19" s="120">
        <v>4</v>
      </c>
      <c r="C19" s="121" t="s">
        <v>87</v>
      </c>
      <c r="D19" s="121" t="s">
        <v>88</v>
      </c>
      <c r="E19" s="122">
        <v>10765</v>
      </c>
      <c r="F19" s="121" t="s">
        <v>95</v>
      </c>
      <c r="G19" s="123">
        <v>28310</v>
      </c>
      <c r="H19" s="123">
        <v>948.77</v>
      </c>
      <c r="I19" s="85">
        <f t="shared" si="0"/>
        <v>26859678.699999999</v>
      </c>
      <c r="J19" s="81"/>
      <c r="K19" s="81"/>
      <c r="L19" s="81"/>
      <c r="M19" s="81"/>
      <c r="N19" s="126">
        <f t="shared" si="3"/>
        <v>26859678.699999999</v>
      </c>
      <c r="O19" s="81"/>
    </row>
    <row r="20" spans="1:17">
      <c r="A20" s="4">
        <v>210</v>
      </c>
      <c r="B20" s="4">
        <v>4</v>
      </c>
      <c r="C20" s="5" t="s">
        <v>87</v>
      </c>
      <c r="D20" s="5" t="s">
        <v>88</v>
      </c>
      <c r="E20" s="76">
        <v>10766</v>
      </c>
      <c r="F20" s="5" t="s">
        <v>96</v>
      </c>
      <c r="G20" s="6">
        <v>56997</v>
      </c>
      <c r="H20" s="6">
        <v>948.77</v>
      </c>
      <c r="I20" s="77">
        <f t="shared" si="0"/>
        <v>54077043.689999998</v>
      </c>
      <c r="J20" s="80"/>
      <c r="K20" s="80"/>
      <c r="L20" s="80"/>
      <c r="M20" s="80"/>
      <c r="N20" s="41">
        <f t="shared" si="3"/>
        <v>54077043.689999998</v>
      </c>
      <c r="O20" s="80"/>
    </row>
    <row r="21" spans="1:17" s="125" customFormat="1">
      <c r="A21" s="120">
        <v>211</v>
      </c>
      <c r="B21" s="120">
        <v>4</v>
      </c>
      <c r="C21" s="121" t="s">
        <v>87</v>
      </c>
      <c r="D21" s="121" t="s">
        <v>88</v>
      </c>
      <c r="E21" s="122">
        <v>10767</v>
      </c>
      <c r="F21" s="121" t="s">
        <v>97</v>
      </c>
      <c r="G21" s="123">
        <v>25044</v>
      </c>
      <c r="H21" s="123">
        <v>948.77</v>
      </c>
      <c r="I21" s="85">
        <f t="shared" si="0"/>
        <v>23760995.879999999</v>
      </c>
      <c r="J21" s="81"/>
      <c r="K21" s="81"/>
      <c r="L21" s="81"/>
      <c r="M21" s="81"/>
      <c r="N21" s="126">
        <f t="shared" si="3"/>
        <v>23760995.879999999</v>
      </c>
      <c r="O21" s="81"/>
    </row>
    <row r="22" spans="1:17" s="42" customFormat="1" ht="15" customHeight="1" outlineLevel="1">
      <c r="A22" s="44"/>
      <c r="B22" s="45"/>
      <c r="C22" s="46"/>
      <c r="D22" s="47" t="s">
        <v>168</v>
      </c>
      <c r="E22" s="48"/>
      <c r="F22" s="48"/>
      <c r="G22" s="49">
        <f>SUBTOTAL(9,G13:G21)</f>
        <v>500807</v>
      </c>
      <c r="H22" s="49"/>
      <c r="I22" s="49">
        <f>SUBTOTAL(9,I13:I21)</f>
        <v>475150657.38999993</v>
      </c>
      <c r="J22" s="49">
        <f t="shared" ref="J22:N22" si="4">SUBTOTAL(9,J13:J21)</f>
        <v>0</v>
      </c>
      <c r="K22" s="49">
        <f t="shared" si="4"/>
        <v>0</v>
      </c>
      <c r="L22" s="49">
        <f t="shared" si="4"/>
        <v>0</v>
      </c>
      <c r="M22" s="49">
        <f t="shared" si="4"/>
        <v>0</v>
      </c>
      <c r="N22" s="49">
        <f t="shared" si="4"/>
        <v>475150657.38999993</v>
      </c>
      <c r="O22" s="40"/>
      <c r="P22" s="43"/>
      <c r="Q22" s="43"/>
    </row>
    <row r="23" spans="1:17">
      <c r="A23" s="4">
        <v>212</v>
      </c>
      <c r="B23" s="4">
        <v>4</v>
      </c>
      <c r="C23" s="5" t="s">
        <v>98</v>
      </c>
      <c r="D23" s="5" t="s">
        <v>99</v>
      </c>
      <c r="E23" s="76">
        <v>10660</v>
      </c>
      <c r="F23" s="5" t="s">
        <v>100</v>
      </c>
      <c r="G23" s="6">
        <v>114236</v>
      </c>
      <c r="H23" s="6">
        <v>1045.32</v>
      </c>
      <c r="I23" s="77">
        <f t="shared" si="0"/>
        <v>119413175.52</v>
      </c>
      <c r="J23" s="80"/>
      <c r="K23" s="80"/>
      <c r="L23" s="80"/>
      <c r="M23" s="80"/>
      <c r="N23" s="41">
        <f>I23+J23-K23+L23-M23</f>
        <v>119413175.52</v>
      </c>
      <c r="O23" s="80"/>
    </row>
    <row r="24" spans="1:17">
      <c r="A24" s="4">
        <v>213</v>
      </c>
      <c r="B24" s="4">
        <v>4</v>
      </c>
      <c r="C24" s="5" t="s">
        <v>98</v>
      </c>
      <c r="D24" s="5" t="s">
        <v>99</v>
      </c>
      <c r="E24" s="76">
        <v>10688</v>
      </c>
      <c r="F24" s="5" t="s">
        <v>101</v>
      </c>
      <c r="G24" s="6">
        <v>61216</v>
      </c>
      <c r="H24" s="6">
        <v>1045.32</v>
      </c>
      <c r="I24" s="77">
        <f t="shared" si="0"/>
        <v>63990309.119999997</v>
      </c>
      <c r="J24" s="80"/>
      <c r="K24" s="80"/>
      <c r="L24" s="80"/>
      <c r="M24" s="80"/>
      <c r="N24" s="41">
        <f t="shared" ref="N24:N38" si="5">I24+J24-K24+L24-M24</f>
        <v>63990309.119999997</v>
      </c>
      <c r="O24" s="80"/>
    </row>
    <row r="25" spans="1:17" s="125" customFormat="1">
      <c r="A25" s="120">
        <v>214</v>
      </c>
      <c r="B25" s="120">
        <v>4</v>
      </c>
      <c r="C25" s="121" t="s">
        <v>98</v>
      </c>
      <c r="D25" s="121" t="s">
        <v>99</v>
      </c>
      <c r="E25" s="122">
        <v>10768</v>
      </c>
      <c r="F25" s="121" t="s">
        <v>102</v>
      </c>
      <c r="G25" s="123">
        <v>29553</v>
      </c>
      <c r="H25" s="123">
        <v>1045.32</v>
      </c>
      <c r="I25" s="85">
        <f t="shared" si="0"/>
        <v>30892341.959999997</v>
      </c>
      <c r="J25" s="81"/>
      <c r="K25" s="81"/>
      <c r="L25" s="81"/>
      <c r="M25" s="81"/>
      <c r="N25" s="126">
        <f t="shared" si="5"/>
        <v>30892341.959999997</v>
      </c>
      <c r="O25" s="81"/>
    </row>
    <row r="26" spans="1:17" s="125" customFormat="1">
      <c r="A26" s="120">
        <v>215</v>
      </c>
      <c r="B26" s="120">
        <v>4</v>
      </c>
      <c r="C26" s="121" t="s">
        <v>98</v>
      </c>
      <c r="D26" s="121" t="s">
        <v>99</v>
      </c>
      <c r="E26" s="122">
        <v>10769</v>
      </c>
      <c r="F26" s="121" t="s">
        <v>103</v>
      </c>
      <c r="G26" s="123">
        <v>25448</v>
      </c>
      <c r="H26" s="123">
        <v>1045.32</v>
      </c>
      <c r="I26" s="85">
        <f t="shared" si="0"/>
        <v>26601303.359999999</v>
      </c>
      <c r="J26" s="81"/>
      <c r="K26" s="81"/>
      <c r="L26" s="81"/>
      <c r="M26" s="81"/>
      <c r="N26" s="126">
        <f t="shared" si="5"/>
        <v>26601303.359999999</v>
      </c>
      <c r="O26" s="81"/>
    </row>
    <row r="27" spans="1:17" s="125" customFormat="1">
      <c r="A27" s="120">
        <v>216</v>
      </c>
      <c r="B27" s="120">
        <v>4</v>
      </c>
      <c r="C27" s="121" t="s">
        <v>98</v>
      </c>
      <c r="D27" s="121" t="s">
        <v>99</v>
      </c>
      <c r="E27" s="122">
        <v>10770</v>
      </c>
      <c r="F27" s="121" t="s">
        <v>104</v>
      </c>
      <c r="G27" s="123">
        <v>19528</v>
      </c>
      <c r="H27" s="123">
        <v>1045.32</v>
      </c>
      <c r="I27" s="85">
        <f t="shared" si="0"/>
        <v>20413008.959999997</v>
      </c>
      <c r="J27" s="81"/>
      <c r="K27" s="81"/>
      <c r="L27" s="81"/>
      <c r="M27" s="81"/>
      <c r="N27" s="126">
        <f t="shared" si="5"/>
        <v>20413008.959999997</v>
      </c>
      <c r="O27" s="81"/>
    </row>
    <row r="28" spans="1:17" s="125" customFormat="1">
      <c r="A28" s="120">
        <v>217</v>
      </c>
      <c r="B28" s="120">
        <v>4</v>
      </c>
      <c r="C28" s="121" t="s">
        <v>98</v>
      </c>
      <c r="D28" s="121" t="s">
        <v>99</v>
      </c>
      <c r="E28" s="122">
        <v>10771</v>
      </c>
      <c r="F28" s="121" t="s">
        <v>105</v>
      </c>
      <c r="G28" s="123">
        <v>18319</v>
      </c>
      <c r="H28" s="123">
        <v>1045.32</v>
      </c>
      <c r="I28" s="85">
        <f t="shared" si="0"/>
        <v>19149217.079999998</v>
      </c>
      <c r="J28" s="81"/>
      <c r="K28" s="81"/>
      <c r="L28" s="81"/>
      <c r="M28" s="81"/>
      <c r="N28" s="126">
        <f t="shared" si="5"/>
        <v>19149217.079999998</v>
      </c>
      <c r="O28" s="81"/>
    </row>
    <row r="29" spans="1:17">
      <c r="A29" s="4">
        <v>218</v>
      </c>
      <c r="B29" s="4">
        <v>4</v>
      </c>
      <c r="C29" s="5" t="s">
        <v>98</v>
      </c>
      <c r="D29" s="5" t="s">
        <v>99</v>
      </c>
      <c r="E29" s="76">
        <v>10772</v>
      </c>
      <c r="F29" s="5" t="s">
        <v>106</v>
      </c>
      <c r="G29" s="6">
        <v>53287</v>
      </c>
      <c r="H29" s="6">
        <v>1045.32</v>
      </c>
      <c r="I29" s="77">
        <f t="shared" si="0"/>
        <v>55701966.839999996</v>
      </c>
      <c r="J29" s="80"/>
      <c r="K29" s="80"/>
      <c r="L29" s="80"/>
      <c r="M29" s="80"/>
      <c r="N29" s="41">
        <f t="shared" si="5"/>
        <v>55701966.839999996</v>
      </c>
      <c r="O29" s="80"/>
    </row>
    <row r="30" spans="1:17" s="125" customFormat="1">
      <c r="A30" s="120">
        <v>219</v>
      </c>
      <c r="B30" s="120">
        <v>4</v>
      </c>
      <c r="C30" s="121" t="s">
        <v>98</v>
      </c>
      <c r="D30" s="121" t="s">
        <v>99</v>
      </c>
      <c r="E30" s="122">
        <v>10773</v>
      </c>
      <c r="F30" s="121" t="s">
        <v>107</v>
      </c>
      <c r="G30" s="123">
        <v>22884</v>
      </c>
      <c r="H30" s="123">
        <v>1045.32</v>
      </c>
      <c r="I30" s="85">
        <f t="shared" si="0"/>
        <v>23921102.879999999</v>
      </c>
      <c r="J30" s="81"/>
      <c r="K30" s="81"/>
      <c r="L30" s="81"/>
      <c r="M30" s="81"/>
      <c r="N30" s="126">
        <f t="shared" si="5"/>
        <v>23921102.879999999</v>
      </c>
      <c r="O30" s="81"/>
    </row>
    <row r="31" spans="1:17" s="125" customFormat="1">
      <c r="A31" s="120">
        <v>220</v>
      </c>
      <c r="B31" s="120">
        <v>4</v>
      </c>
      <c r="C31" s="121" t="s">
        <v>98</v>
      </c>
      <c r="D31" s="121" t="s">
        <v>99</v>
      </c>
      <c r="E31" s="122">
        <v>10774</v>
      </c>
      <c r="F31" s="121" t="s">
        <v>108</v>
      </c>
      <c r="G31" s="123">
        <v>27112</v>
      </c>
      <c r="H31" s="123">
        <v>1045.32</v>
      </c>
      <c r="I31" s="85">
        <f t="shared" si="0"/>
        <v>28340715.84</v>
      </c>
      <c r="J31" s="81"/>
      <c r="K31" s="81"/>
      <c r="L31" s="81"/>
      <c r="M31" s="81"/>
      <c r="N31" s="126">
        <f t="shared" si="5"/>
        <v>28340715.84</v>
      </c>
      <c r="O31" s="81"/>
    </row>
    <row r="32" spans="1:17" s="125" customFormat="1">
      <c r="A32" s="120">
        <v>221</v>
      </c>
      <c r="B32" s="120">
        <v>4</v>
      </c>
      <c r="C32" s="121" t="s">
        <v>98</v>
      </c>
      <c r="D32" s="121" t="s">
        <v>99</v>
      </c>
      <c r="E32" s="122">
        <v>10775</v>
      </c>
      <c r="F32" s="121" t="s">
        <v>109</v>
      </c>
      <c r="G32" s="123">
        <v>21725</v>
      </c>
      <c r="H32" s="123">
        <v>1045.32</v>
      </c>
      <c r="I32" s="85">
        <f t="shared" si="0"/>
        <v>22709577</v>
      </c>
      <c r="J32" s="81"/>
      <c r="K32" s="81"/>
      <c r="L32" s="81"/>
      <c r="M32" s="81"/>
      <c r="N32" s="126">
        <f t="shared" si="5"/>
        <v>22709577</v>
      </c>
      <c r="O32" s="81"/>
    </row>
    <row r="33" spans="1:17" s="125" customFormat="1">
      <c r="A33" s="120">
        <v>222</v>
      </c>
      <c r="B33" s="120">
        <v>4</v>
      </c>
      <c r="C33" s="121" t="s">
        <v>98</v>
      </c>
      <c r="D33" s="121" t="s">
        <v>99</v>
      </c>
      <c r="E33" s="122">
        <v>10776</v>
      </c>
      <c r="F33" s="121" t="s">
        <v>110</v>
      </c>
      <c r="G33" s="123">
        <v>23453</v>
      </c>
      <c r="H33" s="123">
        <v>1045.32</v>
      </c>
      <c r="I33" s="85">
        <f t="shared" si="0"/>
        <v>24515889.959999997</v>
      </c>
      <c r="J33" s="81"/>
      <c r="K33" s="81"/>
      <c r="L33" s="81"/>
      <c r="M33" s="81"/>
      <c r="N33" s="126">
        <f t="shared" si="5"/>
        <v>24515889.959999997</v>
      </c>
      <c r="O33" s="81"/>
    </row>
    <row r="34" spans="1:17">
      <c r="A34" s="4">
        <v>223</v>
      </c>
      <c r="B34" s="4">
        <v>4</v>
      </c>
      <c r="C34" s="5" t="s">
        <v>98</v>
      </c>
      <c r="D34" s="5" t="s">
        <v>99</v>
      </c>
      <c r="E34" s="76">
        <v>10777</v>
      </c>
      <c r="F34" s="5" t="s">
        <v>111</v>
      </c>
      <c r="G34" s="6">
        <v>42142</v>
      </c>
      <c r="H34" s="6">
        <v>1045.32</v>
      </c>
      <c r="I34" s="77">
        <f t="shared" si="0"/>
        <v>44051875.439999998</v>
      </c>
      <c r="J34" s="80"/>
      <c r="K34" s="80"/>
      <c r="L34" s="80"/>
      <c r="M34" s="80"/>
      <c r="N34" s="41">
        <f t="shared" si="5"/>
        <v>44051875.439999998</v>
      </c>
      <c r="O34" s="80"/>
    </row>
    <row r="35" spans="1:17" s="125" customFormat="1">
      <c r="A35" s="120">
        <v>224</v>
      </c>
      <c r="B35" s="120">
        <v>4</v>
      </c>
      <c r="C35" s="121" t="s">
        <v>98</v>
      </c>
      <c r="D35" s="121" t="s">
        <v>99</v>
      </c>
      <c r="E35" s="122">
        <v>10778</v>
      </c>
      <c r="F35" s="121" t="s">
        <v>112</v>
      </c>
      <c r="G35" s="123">
        <v>11494</v>
      </c>
      <c r="H35" s="123">
        <v>1045.32</v>
      </c>
      <c r="I35" s="85">
        <f t="shared" si="0"/>
        <v>12014908.08</v>
      </c>
      <c r="J35" s="81"/>
      <c r="K35" s="81"/>
      <c r="L35" s="81"/>
      <c r="M35" s="81"/>
      <c r="N35" s="126">
        <f t="shared" si="5"/>
        <v>12014908.08</v>
      </c>
      <c r="O35" s="81"/>
    </row>
    <row r="36" spans="1:17" s="125" customFormat="1">
      <c r="A36" s="120">
        <v>225</v>
      </c>
      <c r="B36" s="120">
        <v>4</v>
      </c>
      <c r="C36" s="121" t="s">
        <v>98</v>
      </c>
      <c r="D36" s="121" t="s">
        <v>99</v>
      </c>
      <c r="E36" s="122">
        <v>10779</v>
      </c>
      <c r="F36" s="121" t="s">
        <v>113</v>
      </c>
      <c r="G36" s="123">
        <v>29593</v>
      </c>
      <c r="H36" s="123">
        <v>1045.32</v>
      </c>
      <c r="I36" s="85">
        <f t="shared" si="0"/>
        <v>30934154.759999998</v>
      </c>
      <c r="J36" s="81"/>
      <c r="K36" s="81"/>
      <c r="L36" s="81"/>
      <c r="M36" s="81"/>
      <c r="N36" s="126">
        <f t="shared" si="5"/>
        <v>30934154.759999998</v>
      </c>
      <c r="O36" s="81"/>
    </row>
    <row r="37" spans="1:17" s="125" customFormat="1">
      <c r="A37" s="120">
        <v>226</v>
      </c>
      <c r="B37" s="120">
        <v>4</v>
      </c>
      <c r="C37" s="121" t="s">
        <v>98</v>
      </c>
      <c r="D37" s="121" t="s">
        <v>99</v>
      </c>
      <c r="E37" s="122">
        <v>10780</v>
      </c>
      <c r="F37" s="121" t="s">
        <v>114</v>
      </c>
      <c r="G37" s="123">
        <v>14818</v>
      </c>
      <c r="H37" s="123">
        <v>1045.32</v>
      </c>
      <c r="I37" s="85">
        <f t="shared" si="0"/>
        <v>15489551.76</v>
      </c>
      <c r="J37" s="81"/>
      <c r="K37" s="81"/>
      <c r="L37" s="81"/>
      <c r="M37" s="81"/>
      <c r="N37" s="126">
        <f t="shared" si="5"/>
        <v>15489551.76</v>
      </c>
      <c r="O37" s="81"/>
    </row>
    <row r="38" spans="1:17" s="125" customFormat="1">
      <c r="A38" s="120">
        <v>227</v>
      </c>
      <c r="B38" s="120">
        <v>4</v>
      </c>
      <c r="C38" s="121" t="s">
        <v>98</v>
      </c>
      <c r="D38" s="121" t="s">
        <v>99</v>
      </c>
      <c r="E38" s="122">
        <v>10781</v>
      </c>
      <c r="F38" s="121" t="s">
        <v>115</v>
      </c>
      <c r="G38" s="123">
        <v>5943</v>
      </c>
      <c r="H38" s="123">
        <v>1045.32</v>
      </c>
      <c r="I38" s="85">
        <f t="shared" si="0"/>
        <v>6212336.7599999998</v>
      </c>
      <c r="J38" s="81"/>
      <c r="K38" s="81"/>
      <c r="L38" s="81"/>
      <c r="M38" s="81"/>
      <c r="N38" s="126">
        <f t="shared" si="5"/>
        <v>6212336.7599999998</v>
      </c>
      <c r="O38" s="81"/>
    </row>
    <row r="39" spans="1:17" s="42" customFormat="1" ht="15" customHeight="1" outlineLevel="1">
      <c r="A39" s="44"/>
      <c r="B39" s="45"/>
      <c r="C39" s="46"/>
      <c r="D39" s="47" t="s">
        <v>169</v>
      </c>
      <c r="E39" s="48"/>
      <c r="F39" s="48"/>
      <c r="G39" s="49">
        <f>SUBTOTAL(9,G23:G38)</f>
        <v>520751</v>
      </c>
      <c r="H39" s="49"/>
      <c r="I39" s="49">
        <f>SUBTOTAL(9,I23:I38)</f>
        <v>544351435.31999993</v>
      </c>
      <c r="J39" s="49">
        <f t="shared" ref="J39:N39" si="6">SUBTOTAL(9,J23:J38)</f>
        <v>0</v>
      </c>
      <c r="K39" s="49">
        <f t="shared" si="6"/>
        <v>0</v>
      </c>
      <c r="L39" s="49">
        <f t="shared" si="6"/>
        <v>0</v>
      </c>
      <c r="M39" s="49">
        <f t="shared" si="6"/>
        <v>0</v>
      </c>
      <c r="N39" s="49">
        <f t="shared" si="6"/>
        <v>544351435.31999993</v>
      </c>
      <c r="O39" s="40"/>
      <c r="P39" s="43"/>
      <c r="Q39" s="43"/>
    </row>
    <row r="40" spans="1:17">
      <c r="A40" s="4">
        <v>228</v>
      </c>
      <c r="B40" s="4">
        <v>4</v>
      </c>
      <c r="C40" s="5" t="s">
        <v>116</v>
      </c>
      <c r="D40" s="5" t="s">
        <v>117</v>
      </c>
      <c r="E40" s="76">
        <v>10689</v>
      </c>
      <c r="F40" s="5" t="s">
        <v>118</v>
      </c>
      <c r="G40" s="6">
        <v>41927</v>
      </c>
      <c r="H40" s="6">
        <v>1076.6600000000001</v>
      </c>
      <c r="I40" s="77">
        <f t="shared" si="0"/>
        <v>45141123.82</v>
      </c>
      <c r="J40" s="80"/>
      <c r="K40" s="80"/>
      <c r="L40" s="80"/>
      <c r="M40" s="80"/>
      <c r="N40" s="41">
        <f>I40+J40-K40+L40-M40</f>
        <v>45141123.82</v>
      </c>
      <c r="O40" s="80"/>
    </row>
    <row r="41" spans="1:17" s="125" customFormat="1">
      <c r="A41" s="120">
        <v>229</v>
      </c>
      <c r="B41" s="120">
        <v>4</v>
      </c>
      <c r="C41" s="121" t="s">
        <v>116</v>
      </c>
      <c r="D41" s="121" t="s">
        <v>117</v>
      </c>
      <c r="E41" s="122">
        <v>10782</v>
      </c>
      <c r="F41" s="121" t="s">
        <v>119</v>
      </c>
      <c r="G41" s="123">
        <v>14445</v>
      </c>
      <c r="H41" s="123">
        <v>1076.6600000000001</v>
      </c>
      <c r="I41" s="85">
        <f t="shared" si="0"/>
        <v>15552353.700000001</v>
      </c>
      <c r="J41" s="81"/>
      <c r="K41" s="81"/>
      <c r="L41" s="81"/>
      <c r="M41" s="81"/>
      <c r="N41" s="126">
        <f t="shared" ref="N41:N46" si="7">I41+J41-K41+L41-M41</f>
        <v>15552353.700000001</v>
      </c>
      <c r="O41" s="81"/>
    </row>
    <row r="42" spans="1:17" s="125" customFormat="1">
      <c r="A42" s="120">
        <v>230</v>
      </c>
      <c r="B42" s="120">
        <v>4</v>
      </c>
      <c r="C42" s="121" t="s">
        <v>116</v>
      </c>
      <c r="D42" s="121" t="s">
        <v>117</v>
      </c>
      <c r="E42" s="122">
        <v>10784</v>
      </c>
      <c r="F42" s="121" t="s">
        <v>120</v>
      </c>
      <c r="G42" s="123">
        <v>20435</v>
      </c>
      <c r="H42" s="123">
        <v>1076.6600000000001</v>
      </c>
      <c r="I42" s="85">
        <f t="shared" si="0"/>
        <v>22001547.100000001</v>
      </c>
      <c r="J42" s="81"/>
      <c r="K42" s="81"/>
      <c r="L42" s="81"/>
      <c r="M42" s="81"/>
      <c r="N42" s="126">
        <f t="shared" si="7"/>
        <v>22001547.100000001</v>
      </c>
      <c r="O42" s="81"/>
    </row>
    <row r="43" spans="1:17">
      <c r="A43" s="4">
        <v>231</v>
      </c>
      <c r="B43" s="4">
        <v>4</v>
      </c>
      <c r="C43" s="5" t="s">
        <v>116</v>
      </c>
      <c r="D43" s="5" t="s">
        <v>117</v>
      </c>
      <c r="E43" s="76">
        <v>10785</v>
      </c>
      <c r="F43" s="5" t="s">
        <v>121</v>
      </c>
      <c r="G43" s="6">
        <v>36690</v>
      </c>
      <c r="H43" s="6">
        <v>1076.6600000000001</v>
      </c>
      <c r="I43" s="77">
        <f t="shared" si="0"/>
        <v>39502655.400000006</v>
      </c>
      <c r="J43" s="80"/>
      <c r="K43" s="80"/>
      <c r="L43" s="80"/>
      <c r="M43" s="80"/>
      <c r="N43" s="41">
        <f t="shared" si="7"/>
        <v>39502655.400000006</v>
      </c>
      <c r="O43" s="80"/>
    </row>
    <row r="44" spans="1:17" s="125" customFormat="1">
      <c r="A44" s="120">
        <v>232</v>
      </c>
      <c r="B44" s="120">
        <v>4</v>
      </c>
      <c r="C44" s="121" t="s">
        <v>116</v>
      </c>
      <c r="D44" s="121" t="s">
        <v>117</v>
      </c>
      <c r="E44" s="122">
        <v>10786</v>
      </c>
      <c r="F44" s="121" t="s">
        <v>122</v>
      </c>
      <c r="G44" s="123">
        <v>24997</v>
      </c>
      <c r="H44" s="123">
        <v>1076.6600000000001</v>
      </c>
      <c r="I44" s="85">
        <f t="shared" si="0"/>
        <v>26913270.020000003</v>
      </c>
      <c r="J44" s="81"/>
      <c r="K44" s="81"/>
      <c r="L44" s="81"/>
      <c r="M44" s="81"/>
      <c r="N44" s="126">
        <f t="shared" si="7"/>
        <v>26913270.020000003</v>
      </c>
      <c r="O44" s="81"/>
    </row>
    <row r="45" spans="1:17">
      <c r="A45" s="4">
        <v>233</v>
      </c>
      <c r="B45" s="4">
        <v>4</v>
      </c>
      <c r="C45" s="5" t="s">
        <v>116</v>
      </c>
      <c r="D45" s="5" t="s">
        <v>117</v>
      </c>
      <c r="E45" s="76">
        <v>10787</v>
      </c>
      <c r="F45" s="5" t="s">
        <v>123</v>
      </c>
      <c r="G45" s="6">
        <v>45793</v>
      </c>
      <c r="H45" s="6">
        <v>1076.6600000000001</v>
      </c>
      <c r="I45" s="77">
        <f t="shared" si="0"/>
        <v>49303491.380000003</v>
      </c>
      <c r="J45" s="80"/>
      <c r="K45" s="80"/>
      <c r="L45" s="80"/>
      <c r="M45" s="80"/>
      <c r="N45" s="41">
        <f t="shared" si="7"/>
        <v>49303491.380000003</v>
      </c>
      <c r="O45" s="80"/>
    </row>
    <row r="46" spans="1:17" s="125" customFormat="1">
      <c r="A46" s="120">
        <v>234</v>
      </c>
      <c r="B46" s="120">
        <v>4</v>
      </c>
      <c r="C46" s="121" t="s">
        <v>116</v>
      </c>
      <c r="D46" s="121" t="s">
        <v>117</v>
      </c>
      <c r="E46" s="122">
        <v>10788</v>
      </c>
      <c r="F46" s="121" t="s">
        <v>124</v>
      </c>
      <c r="G46" s="123">
        <v>14316</v>
      </c>
      <c r="H46" s="123">
        <v>1076.6600000000001</v>
      </c>
      <c r="I46" s="85">
        <f t="shared" si="0"/>
        <v>15413464.560000001</v>
      </c>
      <c r="J46" s="81"/>
      <c r="K46" s="81"/>
      <c r="L46" s="81"/>
      <c r="M46" s="81"/>
      <c r="N46" s="126">
        <f t="shared" si="7"/>
        <v>15413464.560000001</v>
      </c>
      <c r="O46" s="81"/>
    </row>
    <row r="47" spans="1:17" s="42" customFormat="1" ht="15" customHeight="1" outlineLevel="1">
      <c r="A47" s="44"/>
      <c r="B47" s="45"/>
      <c r="C47" s="46"/>
      <c r="D47" s="47" t="s">
        <v>170</v>
      </c>
      <c r="E47" s="48"/>
      <c r="F47" s="48"/>
      <c r="G47" s="49">
        <f>SUBTOTAL(9,G40:G46)</f>
        <v>198603</v>
      </c>
      <c r="H47" s="49"/>
      <c r="I47" s="49">
        <f>SUBTOTAL(9,I40:I46)</f>
        <v>213827905.98000002</v>
      </c>
      <c r="J47" s="49">
        <f t="shared" ref="J47:N47" si="8">SUBTOTAL(9,J40:J46)</f>
        <v>0</v>
      </c>
      <c r="K47" s="49">
        <f t="shared" si="8"/>
        <v>0</v>
      </c>
      <c r="L47" s="49">
        <f t="shared" si="8"/>
        <v>0</v>
      </c>
      <c r="M47" s="49">
        <f t="shared" si="8"/>
        <v>0</v>
      </c>
      <c r="N47" s="49">
        <f t="shared" si="8"/>
        <v>213827905.98000002</v>
      </c>
      <c r="O47" s="40"/>
      <c r="P47" s="43"/>
      <c r="Q47" s="43"/>
    </row>
    <row r="48" spans="1:17">
      <c r="A48" s="4">
        <v>235</v>
      </c>
      <c r="B48" s="4">
        <v>4</v>
      </c>
      <c r="C48" s="5" t="s">
        <v>125</v>
      </c>
      <c r="D48" s="5" t="s">
        <v>126</v>
      </c>
      <c r="E48" s="76">
        <v>10690</v>
      </c>
      <c r="F48" s="5" t="s">
        <v>127</v>
      </c>
      <c r="G48" s="6">
        <v>134475</v>
      </c>
      <c r="H48" s="6">
        <v>1033.24</v>
      </c>
      <c r="I48" s="77">
        <f t="shared" si="0"/>
        <v>138944949</v>
      </c>
      <c r="J48" s="80"/>
      <c r="K48" s="80"/>
      <c r="L48" s="80"/>
      <c r="M48" s="80"/>
      <c r="N48" s="41">
        <f>I48+J48-K48+L48-M48</f>
        <v>138944949</v>
      </c>
      <c r="O48" s="80"/>
    </row>
    <row r="49" spans="1:17">
      <c r="A49" s="4">
        <v>236</v>
      </c>
      <c r="B49" s="4">
        <v>4</v>
      </c>
      <c r="C49" s="5" t="s">
        <v>125</v>
      </c>
      <c r="D49" s="5" t="s">
        <v>126</v>
      </c>
      <c r="E49" s="76">
        <v>10691</v>
      </c>
      <c r="F49" s="5" t="s">
        <v>128</v>
      </c>
      <c r="G49" s="6">
        <v>53576</v>
      </c>
      <c r="H49" s="6">
        <v>1033.24</v>
      </c>
      <c r="I49" s="77">
        <f t="shared" si="0"/>
        <v>55356866.240000002</v>
      </c>
      <c r="J49" s="80"/>
      <c r="K49" s="80"/>
      <c r="L49" s="80"/>
      <c r="M49" s="80"/>
      <c r="N49" s="41">
        <f t="shared" ref="N49:N58" si="9">I49+J49-K49+L49-M49</f>
        <v>55356866.240000002</v>
      </c>
      <c r="O49" s="80"/>
    </row>
    <row r="50" spans="1:17">
      <c r="A50" s="4">
        <v>237</v>
      </c>
      <c r="B50" s="4">
        <v>4</v>
      </c>
      <c r="C50" s="5" t="s">
        <v>125</v>
      </c>
      <c r="D50" s="5" t="s">
        <v>126</v>
      </c>
      <c r="E50" s="76">
        <v>10789</v>
      </c>
      <c r="F50" s="5" t="s">
        <v>129</v>
      </c>
      <c r="G50" s="6">
        <v>46670</v>
      </c>
      <c r="H50" s="6">
        <v>1033.24</v>
      </c>
      <c r="I50" s="77">
        <f t="shared" si="0"/>
        <v>48221310.799999997</v>
      </c>
      <c r="J50" s="80"/>
      <c r="K50" s="80"/>
      <c r="L50" s="80"/>
      <c r="M50" s="80"/>
      <c r="N50" s="41">
        <f t="shared" si="9"/>
        <v>48221310.799999997</v>
      </c>
      <c r="O50" s="80"/>
    </row>
    <row r="51" spans="1:17">
      <c r="A51" s="4">
        <v>238</v>
      </c>
      <c r="B51" s="4">
        <v>4</v>
      </c>
      <c r="C51" s="5" t="s">
        <v>125</v>
      </c>
      <c r="D51" s="5" t="s">
        <v>126</v>
      </c>
      <c r="E51" s="76">
        <v>10790</v>
      </c>
      <c r="F51" s="5" t="s">
        <v>130</v>
      </c>
      <c r="G51" s="6">
        <v>57957</v>
      </c>
      <c r="H51" s="6">
        <v>1033.24</v>
      </c>
      <c r="I51" s="77">
        <f t="shared" si="0"/>
        <v>59883490.68</v>
      </c>
      <c r="J51" s="80"/>
      <c r="K51" s="80"/>
      <c r="L51" s="80"/>
      <c r="M51" s="80"/>
      <c r="N51" s="41">
        <f t="shared" si="9"/>
        <v>59883490.68</v>
      </c>
      <c r="O51" s="80"/>
    </row>
    <row r="52" spans="1:17">
      <c r="A52" s="4">
        <v>239</v>
      </c>
      <c r="B52" s="4">
        <v>4</v>
      </c>
      <c r="C52" s="5" t="s">
        <v>125</v>
      </c>
      <c r="D52" s="5" t="s">
        <v>126</v>
      </c>
      <c r="E52" s="76">
        <v>10791</v>
      </c>
      <c r="F52" s="5" t="s">
        <v>131</v>
      </c>
      <c r="G52" s="6">
        <v>67907</v>
      </c>
      <c r="H52" s="6">
        <v>1033.24</v>
      </c>
      <c r="I52" s="77">
        <f t="shared" si="0"/>
        <v>70164228.680000007</v>
      </c>
      <c r="J52" s="80"/>
      <c r="K52" s="80"/>
      <c r="L52" s="80"/>
      <c r="M52" s="80"/>
      <c r="N52" s="41">
        <f t="shared" si="9"/>
        <v>70164228.680000007</v>
      </c>
      <c r="O52" s="80"/>
    </row>
    <row r="53" spans="1:17">
      <c r="A53" s="4">
        <v>240</v>
      </c>
      <c r="B53" s="4">
        <v>4</v>
      </c>
      <c r="C53" s="5" t="s">
        <v>125</v>
      </c>
      <c r="D53" s="5" t="s">
        <v>126</v>
      </c>
      <c r="E53" s="76">
        <v>10792</v>
      </c>
      <c r="F53" s="5" t="s">
        <v>132</v>
      </c>
      <c r="G53" s="6">
        <v>31513</v>
      </c>
      <c r="H53" s="6">
        <v>1033.24</v>
      </c>
      <c r="I53" s="77">
        <f t="shared" si="0"/>
        <v>32560492.120000001</v>
      </c>
      <c r="J53" s="80"/>
      <c r="K53" s="80"/>
      <c r="L53" s="80"/>
      <c r="M53" s="80"/>
      <c r="N53" s="41">
        <f t="shared" si="9"/>
        <v>32560492.120000001</v>
      </c>
      <c r="O53" s="80"/>
    </row>
    <row r="54" spans="1:17" s="125" customFormat="1">
      <c r="A54" s="120">
        <v>241</v>
      </c>
      <c r="B54" s="120">
        <v>4</v>
      </c>
      <c r="C54" s="121" t="s">
        <v>125</v>
      </c>
      <c r="D54" s="121" t="s">
        <v>126</v>
      </c>
      <c r="E54" s="122">
        <v>10793</v>
      </c>
      <c r="F54" s="121" t="s">
        <v>133</v>
      </c>
      <c r="G54" s="123">
        <v>22371</v>
      </c>
      <c r="H54" s="123">
        <v>1033.24</v>
      </c>
      <c r="I54" s="85">
        <f t="shared" si="0"/>
        <v>23114612.039999999</v>
      </c>
      <c r="J54" s="81"/>
      <c r="K54" s="81"/>
      <c r="L54" s="81"/>
      <c r="M54" s="81"/>
      <c r="N54" s="126">
        <f t="shared" si="9"/>
        <v>23114612.039999999</v>
      </c>
      <c r="O54" s="81"/>
    </row>
    <row r="55" spans="1:17" s="125" customFormat="1">
      <c r="A55" s="120">
        <v>242</v>
      </c>
      <c r="B55" s="120">
        <v>4</v>
      </c>
      <c r="C55" s="121" t="s">
        <v>125</v>
      </c>
      <c r="D55" s="121" t="s">
        <v>126</v>
      </c>
      <c r="E55" s="122">
        <v>10794</v>
      </c>
      <c r="F55" s="121" t="s">
        <v>134</v>
      </c>
      <c r="G55" s="123">
        <v>15203</v>
      </c>
      <c r="H55" s="123">
        <v>1033.24</v>
      </c>
      <c r="I55" s="85">
        <f t="shared" si="0"/>
        <v>15708347.720000001</v>
      </c>
      <c r="J55" s="81"/>
      <c r="K55" s="81"/>
      <c r="L55" s="81"/>
      <c r="M55" s="81"/>
      <c r="N55" s="126">
        <f t="shared" si="9"/>
        <v>15708347.720000001</v>
      </c>
      <c r="O55" s="81"/>
    </row>
    <row r="56" spans="1:17" s="125" customFormat="1">
      <c r="A56" s="120">
        <v>243</v>
      </c>
      <c r="B56" s="120">
        <v>4</v>
      </c>
      <c r="C56" s="121" t="s">
        <v>125</v>
      </c>
      <c r="D56" s="121" t="s">
        <v>126</v>
      </c>
      <c r="E56" s="122">
        <v>10795</v>
      </c>
      <c r="F56" s="121" t="s">
        <v>135</v>
      </c>
      <c r="G56" s="123">
        <v>18459</v>
      </c>
      <c r="H56" s="123">
        <v>1033.24</v>
      </c>
      <c r="I56" s="85">
        <f t="shared" si="0"/>
        <v>19072577.16</v>
      </c>
      <c r="J56" s="81"/>
      <c r="K56" s="81"/>
      <c r="L56" s="81"/>
      <c r="M56" s="81"/>
      <c r="N56" s="126">
        <f t="shared" si="9"/>
        <v>19072577.16</v>
      </c>
      <c r="O56" s="81"/>
    </row>
    <row r="57" spans="1:17" s="125" customFormat="1">
      <c r="A57" s="120">
        <v>244</v>
      </c>
      <c r="B57" s="120">
        <v>4</v>
      </c>
      <c r="C57" s="121" t="s">
        <v>125</v>
      </c>
      <c r="D57" s="121" t="s">
        <v>126</v>
      </c>
      <c r="E57" s="122">
        <v>10796</v>
      </c>
      <c r="F57" s="121" t="s">
        <v>136</v>
      </c>
      <c r="G57" s="123">
        <v>20625</v>
      </c>
      <c r="H57" s="123">
        <v>1033.24</v>
      </c>
      <c r="I57" s="85">
        <f t="shared" si="0"/>
        <v>21310575</v>
      </c>
      <c r="J57" s="81"/>
      <c r="K57" s="81"/>
      <c r="L57" s="81"/>
      <c r="M57" s="81"/>
      <c r="N57" s="126">
        <f t="shared" si="9"/>
        <v>21310575</v>
      </c>
      <c r="O57" s="81"/>
    </row>
    <row r="58" spans="1:17" s="125" customFormat="1">
      <c r="A58" s="120">
        <v>245</v>
      </c>
      <c r="B58" s="120">
        <v>4</v>
      </c>
      <c r="C58" s="121" t="s">
        <v>125</v>
      </c>
      <c r="D58" s="121" t="s">
        <v>126</v>
      </c>
      <c r="E58" s="122">
        <v>10797</v>
      </c>
      <c r="F58" s="121" t="s">
        <v>137</v>
      </c>
      <c r="G58" s="123">
        <v>25269</v>
      </c>
      <c r="H58" s="123">
        <v>1033.24</v>
      </c>
      <c r="I58" s="85">
        <f t="shared" si="0"/>
        <v>26108941.559999999</v>
      </c>
      <c r="J58" s="81"/>
      <c r="K58" s="81"/>
      <c r="L58" s="81"/>
      <c r="M58" s="81"/>
      <c r="N58" s="126">
        <f t="shared" si="9"/>
        <v>26108941.559999999</v>
      </c>
      <c r="O58" s="81"/>
    </row>
    <row r="59" spans="1:17" s="42" customFormat="1" ht="15" customHeight="1" outlineLevel="1">
      <c r="A59" s="44"/>
      <c r="B59" s="45"/>
      <c r="C59" s="46"/>
      <c r="D59" s="47" t="s">
        <v>171</v>
      </c>
      <c r="E59" s="48"/>
      <c r="F59" s="48"/>
      <c r="G59" s="49">
        <f>SUBTOTAL(9,G48:G58)</f>
        <v>494025</v>
      </c>
      <c r="H59" s="49"/>
      <c r="I59" s="49">
        <f>SUBTOTAL(9,I48:I58)</f>
        <v>510446391.00000012</v>
      </c>
      <c r="J59" s="49">
        <f t="shared" ref="J59:N59" si="10">SUBTOTAL(9,J48:J58)</f>
        <v>0</v>
      </c>
      <c r="K59" s="49">
        <f t="shared" si="10"/>
        <v>0</v>
      </c>
      <c r="L59" s="49">
        <f t="shared" si="10"/>
        <v>0</v>
      </c>
      <c r="M59" s="49">
        <f t="shared" si="10"/>
        <v>0</v>
      </c>
      <c r="N59" s="49">
        <f t="shared" si="10"/>
        <v>510446391.00000012</v>
      </c>
      <c r="O59" s="40"/>
      <c r="P59" s="43"/>
      <c r="Q59" s="43"/>
    </row>
    <row r="60" spans="1:17">
      <c r="A60" s="4">
        <v>246</v>
      </c>
      <c r="B60" s="4">
        <v>4</v>
      </c>
      <c r="C60" s="5" t="s">
        <v>138</v>
      </c>
      <c r="D60" s="5" t="s">
        <v>139</v>
      </c>
      <c r="E60" s="76">
        <v>10692</v>
      </c>
      <c r="F60" s="5" t="s">
        <v>140</v>
      </c>
      <c r="G60" s="6">
        <v>44492</v>
      </c>
      <c r="H60" s="6">
        <v>1076.6600000000001</v>
      </c>
      <c r="I60" s="77">
        <f t="shared" si="0"/>
        <v>47902756.720000006</v>
      </c>
      <c r="J60" s="80"/>
      <c r="K60" s="80"/>
      <c r="L60" s="80"/>
      <c r="M60" s="80"/>
      <c r="N60" s="41">
        <f>I60+J60-K60+L60-M60</f>
        <v>47902756.720000006</v>
      </c>
      <c r="O60" s="80"/>
    </row>
    <row r="61" spans="1:17">
      <c r="A61" s="4">
        <v>247</v>
      </c>
      <c r="B61" s="4">
        <v>4</v>
      </c>
      <c r="C61" s="5" t="s">
        <v>138</v>
      </c>
      <c r="D61" s="5" t="s">
        <v>139</v>
      </c>
      <c r="E61" s="76">
        <v>10693</v>
      </c>
      <c r="F61" s="5" t="s">
        <v>141</v>
      </c>
      <c r="G61" s="6">
        <v>40542</v>
      </c>
      <c r="H61" s="6">
        <v>1076.6600000000001</v>
      </c>
      <c r="I61" s="77">
        <f t="shared" si="0"/>
        <v>43649949.720000006</v>
      </c>
      <c r="J61" s="80"/>
      <c r="K61" s="80"/>
      <c r="L61" s="80"/>
      <c r="M61" s="80"/>
      <c r="N61" s="41">
        <f t="shared" ref="N61:N65" si="11">I61+J61-K61+L61-M61</f>
        <v>43649949.720000006</v>
      </c>
      <c r="O61" s="80"/>
    </row>
    <row r="62" spans="1:17" s="125" customFormat="1">
      <c r="A62" s="120">
        <v>248</v>
      </c>
      <c r="B62" s="120">
        <v>4</v>
      </c>
      <c r="C62" s="121" t="s">
        <v>138</v>
      </c>
      <c r="D62" s="121" t="s">
        <v>139</v>
      </c>
      <c r="E62" s="122">
        <v>10798</v>
      </c>
      <c r="F62" s="121" t="s">
        <v>142</v>
      </c>
      <c r="G62" s="123">
        <v>22817</v>
      </c>
      <c r="H62" s="123">
        <v>1076.6600000000001</v>
      </c>
      <c r="I62" s="85">
        <f t="shared" si="0"/>
        <v>24566151.220000003</v>
      </c>
      <c r="J62" s="81"/>
      <c r="K62" s="81"/>
      <c r="L62" s="81"/>
      <c r="M62" s="81"/>
      <c r="N62" s="126">
        <f t="shared" si="11"/>
        <v>24566151.220000003</v>
      </c>
      <c r="O62" s="81"/>
    </row>
    <row r="63" spans="1:17" s="125" customFormat="1">
      <c r="A63" s="120">
        <v>249</v>
      </c>
      <c r="B63" s="120">
        <v>4</v>
      </c>
      <c r="C63" s="121" t="s">
        <v>138</v>
      </c>
      <c r="D63" s="121" t="s">
        <v>139</v>
      </c>
      <c r="E63" s="122">
        <v>10799</v>
      </c>
      <c r="F63" s="121" t="s">
        <v>143</v>
      </c>
      <c r="G63" s="123">
        <v>20212</v>
      </c>
      <c r="H63" s="123">
        <v>1076.6600000000001</v>
      </c>
      <c r="I63" s="85">
        <f t="shared" si="0"/>
        <v>21761451.920000002</v>
      </c>
      <c r="J63" s="81"/>
      <c r="K63" s="81"/>
      <c r="L63" s="81"/>
      <c r="M63" s="81"/>
      <c r="N63" s="126">
        <f t="shared" si="11"/>
        <v>21761451.920000002</v>
      </c>
      <c r="O63" s="81"/>
    </row>
    <row r="64" spans="1:17" s="125" customFormat="1">
      <c r="A64" s="120">
        <v>250</v>
      </c>
      <c r="B64" s="120">
        <v>4</v>
      </c>
      <c r="C64" s="121" t="s">
        <v>138</v>
      </c>
      <c r="D64" s="121" t="s">
        <v>139</v>
      </c>
      <c r="E64" s="122">
        <v>10800</v>
      </c>
      <c r="F64" s="121" t="s">
        <v>144</v>
      </c>
      <c r="G64" s="123">
        <v>11664</v>
      </c>
      <c r="H64" s="123">
        <v>1076.6600000000001</v>
      </c>
      <c r="I64" s="85">
        <f t="shared" si="0"/>
        <v>12558162.24</v>
      </c>
      <c r="J64" s="81"/>
      <c r="K64" s="81"/>
      <c r="L64" s="81"/>
      <c r="M64" s="81"/>
      <c r="N64" s="126">
        <f t="shared" si="11"/>
        <v>12558162.24</v>
      </c>
      <c r="O64" s="81"/>
    </row>
    <row r="65" spans="1:17" s="125" customFormat="1">
      <c r="A65" s="120">
        <v>251</v>
      </c>
      <c r="B65" s="120">
        <v>4</v>
      </c>
      <c r="C65" s="121" t="s">
        <v>138</v>
      </c>
      <c r="D65" s="121" t="s">
        <v>139</v>
      </c>
      <c r="E65" s="122">
        <v>10801</v>
      </c>
      <c r="F65" s="121" t="s">
        <v>145</v>
      </c>
      <c r="G65" s="123">
        <v>9433</v>
      </c>
      <c r="H65" s="123">
        <v>1076.6600000000001</v>
      </c>
      <c r="I65" s="85">
        <f t="shared" si="0"/>
        <v>10156133.780000001</v>
      </c>
      <c r="J65" s="81"/>
      <c r="K65" s="81"/>
      <c r="L65" s="81"/>
      <c r="M65" s="81"/>
      <c r="N65" s="126">
        <f t="shared" si="11"/>
        <v>10156133.780000001</v>
      </c>
      <c r="O65" s="81"/>
    </row>
    <row r="66" spans="1:17" s="42" customFormat="1" ht="15" customHeight="1" outlineLevel="1">
      <c r="A66" s="44"/>
      <c r="B66" s="45"/>
      <c r="C66" s="46"/>
      <c r="D66" s="47" t="s">
        <v>172</v>
      </c>
      <c r="E66" s="48"/>
      <c r="F66" s="48"/>
      <c r="G66" s="49">
        <f>SUBTOTAL(9,G60:G65)</f>
        <v>149160</v>
      </c>
      <c r="H66" s="49"/>
      <c r="I66" s="49">
        <f>SUBTOTAL(9,I60:I65)</f>
        <v>160594605.60000002</v>
      </c>
      <c r="J66" s="49">
        <f t="shared" ref="J66:N66" si="12">SUBTOTAL(9,J60:J65)</f>
        <v>0</v>
      </c>
      <c r="K66" s="49">
        <f t="shared" si="12"/>
        <v>0</v>
      </c>
      <c r="L66" s="49">
        <f t="shared" si="12"/>
        <v>0</v>
      </c>
      <c r="M66" s="49">
        <f t="shared" si="12"/>
        <v>0</v>
      </c>
      <c r="N66" s="49">
        <f t="shared" si="12"/>
        <v>160594605.60000002</v>
      </c>
      <c r="O66" s="40"/>
      <c r="P66" s="43"/>
      <c r="Q66" s="43"/>
    </row>
    <row r="67" spans="1:17">
      <c r="A67" s="4">
        <v>252</v>
      </c>
      <c r="B67" s="4">
        <v>4</v>
      </c>
      <c r="C67" s="5" t="s">
        <v>146</v>
      </c>
      <c r="D67" s="5" t="s">
        <v>147</v>
      </c>
      <c r="E67" s="76">
        <v>10661</v>
      </c>
      <c r="F67" s="5" t="s">
        <v>148</v>
      </c>
      <c r="G67" s="6">
        <v>129236</v>
      </c>
      <c r="H67" s="6">
        <v>1016.09</v>
      </c>
      <c r="I67" s="77">
        <f t="shared" si="0"/>
        <v>131315407.24000001</v>
      </c>
      <c r="J67" s="80"/>
      <c r="K67" s="80"/>
      <c r="L67" s="80"/>
      <c r="M67" s="80"/>
      <c r="N67" s="41">
        <f>I67+J67-K67+L67-M67</f>
        <v>131315407.24000001</v>
      </c>
      <c r="O67" s="80"/>
    </row>
    <row r="68" spans="1:17">
      <c r="A68" s="4">
        <v>253</v>
      </c>
      <c r="B68" s="4">
        <v>4</v>
      </c>
      <c r="C68" s="5" t="s">
        <v>146</v>
      </c>
      <c r="D68" s="5" t="s">
        <v>147</v>
      </c>
      <c r="E68" s="76">
        <v>10695</v>
      </c>
      <c r="F68" s="5" t="s">
        <v>149</v>
      </c>
      <c r="G68" s="6">
        <v>59590</v>
      </c>
      <c r="H68" s="6">
        <v>1016.09</v>
      </c>
      <c r="I68" s="77">
        <f t="shared" si="0"/>
        <v>60548803.100000001</v>
      </c>
      <c r="J68" s="80"/>
      <c r="K68" s="80"/>
      <c r="L68" s="80"/>
      <c r="M68" s="80"/>
      <c r="N68" s="41">
        <f t="shared" ref="N68:N78" si="13">I68+J68-K68+L68-M68</f>
        <v>60548803.100000001</v>
      </c>
      <c r="O68" s="80"/>
    </row>
    <row r="69" spans="1:17">
      <c r="A69" s="4">
        <v>254</v>
      </c>
      <c r="B69" s="4">
        <v>4</v>
      </c>
      <c r="C69" s="5" t="s">
        <v>146</v>
      </c>
      <c r="D69" s="5" t="s">
        <v>147</v>
      </c>
      <c r="E69" s="76">
        <v>10807</v>
      </c>
      <c r="F69" s="5" t="s">
        <v>150</v>
      </c>
      <c r="G69" s="6">
        <v>49295</v>
      </c>
      <c r="H69" s="6">
        <v>1016.09</v>
      </c>
      <c r="I69" s="77">
        <f t="shared" si="0"/>
        <v>50088156.550000004</v>
      </c>
      <c r="J69" s="80"/>
      <c r="K69" s="80"/>
      <c r="L69" s="80"/>
      <c r="M69" s="80"/>
      <c r="N69" s="41">
        <f t="shared" si="13"/>
        <v>50088156.550000004</v>
      </c>
      <c r="O69" s="80"/>
    </row>
    <row r="70" spans="1:17">
      <c r="A70" s="4">
        <v>255</v>
      </c>
      <c r="B70" s="4">
        <v>4</v>
      </c>
      <c r="C70" s="5" t="s">
        <v>146</v>
      </c>
      <c r="D70" s="5" t="s">
        <v>147</v>
      </c>
      <c r="E70" s="76">
        <v>10808</v>
      </c>
      <c r="F70" s="5" t="s">
        <v>151</v>
      </c>
      <c r="G70" s="6">
        <v>33255</v>
      </c>
      <c r="H70" s="6">
        <v>1016.09</v>
      </c>
      <c r="I70" s="77">
        <f t="shared" si="0"/>
        <v>33790072.950000003</v>
      </c>
      <c r="J70" s="80"/>
      <c r="K70" s="80"/>
      <c r="L70" s="80"/>
      <c r="M70" s="80"/>
      <c r="N70" s="41">
        <f t="shared" si="13"/>
        <v>33790072.950000003</v>
      </c>
      <c r="O70" s="80"/>
    </row>
    <row r="71" spans="1:17" s="125" customFormat="1">
      <c r="A71" s="120">
        <v>256</v>
      </c>
      <c r="B71" s="120">
        <v>4</v>
      </c>
      <c r="C71" s="121" t="s">
        <v>146</v>
      </c>
      <c r="D71" s="121" t="s">
        <v>147</v>
      </c>
      <c r="E71" s="122">
        <v>10809</v>
      </c>
      <c r="F71" s="121" t="s">
        <v>152</v>
      </c>
      <c r="G71" s="123">
        <v>25335</v>
      </c>
      <c r="H71" s="123">
        <v>1016.09</v>
      </c>
      <c r="I71" s="85">
        <f t="shared" si="0"/>
        <v>25742640.150000002</v>
      </c>
      <c r="J71" s="81"/>
      <c r="K71" s="81"/>
      <c r="L71" s="81"/>
      <c r="M71" s="81"/>
      <c r="N71" s="126">
        <f t="shared" si="13"/>
        <v>25742640.150000002</v>
      </c>
      <c r="O71" s="81"/>
    </row>
    <row r="72" spans="1:17" s="125" customFormat="1">
      <c r="A72" s="120">
        <v>257</v>
      </c>
      <c r="B72" s="120">
        <v>4</v>
      </c>
      <c r="C72" s="121" t="s">
        <v>146</v>
      </c>
      <c r="D72" s="121" t="s">
        <v>147</v>
      </c>
      <c r="E72" s="122">
        <v>10810</v>
      </c>
      <c r="F72" s="121" t="s">
        <v>153</v>
      </c>
      <c r="G72" s="123">
        <v>10097</v>
      </c>
      <c r="H72" s="123">
        <v>1016.09</v>
      </c>
      <c r="I72" s="85">
        <f t="shared" si="0"/>
        <v>10259460.73</v>
      </c>
      <c r="J72" s="81"/>
      <c r="K72" s="81"/>
      <c r="L72" s="81"/>
      <c r="M72" s="81"/>
      <c r="N72" s="126">
        <f t="shared" si="13"/>
        <v>10259460.73</v>
      </c>
      <c r="O72" s="81"/>
    </row>
    <row r="73" spans="1:17" s="125" customFormat="1">
      <c r="A73" s="120">
        <v>258</v>
      </c>
      <c r="B73" s="120">
        <v>4</v>
      </c>
      <c r="C73" s="121" t="s">
        <v>146</v>
      </c>
      <c r="D73" s="121" t="s">
        <v>147</v>
      </c>
      <c r="E73" s="122">
        <v>10811</v>
      </c>
      <c r="F73" s="121" t="s">
        <v>154</v>
      </c>
      <c r="G73" s="123">
        <v>26161</v>
      </c>
      <c r="H73" s="123">
        <v>1016.09</v>
      </c>
      <c r="I73" s="85">
        <f t="shared" si="0"/>
        <v>26581930.490000002</v>
      </c>
      <c r="J73" s="81"/>
      <c r="K73" s="81"/>
      <c r="L73" s="81"/>
      <c r="M73" s="81"/>
      <c r="N73" s="126">
        <f t="shared" si="13"/>
        <v>26581930.490000002</v>
      </c>
      <c r="O73" s="81"/>
    </row>
    <row r="74" spans="1:17" s="125" customFormat="1">
      <c r="A74" s="120">
        <v>259</v>
      </c>
      <c r="B74" s="120">
        <v>4</v>
      </c>
      <c r="C74" s="121" t="s">
        <v>146</v>
      </c>
      <c r="D74" s="121" t="s">
        <v>147</v>
      </c>
      <c r="E74" s="122">
        <v>10812</v>
      </c>
      <c r="F74" s="121" t="s">
        <v>155</v>
      </c>
      <c r="G74" s="123">
        <v>5595</v>
      </c>
      <c r="H74" s="123">
        <v>1016.09</v>
      </c>
      <c r="I74" s="85">
        <f t="shared" si="0"/>
        <v>5685023.5499999998</v>
      </c>
      <c r="J74" s="81"/>
      <c r="K74" s="81"/>
      <c r="L74" s="81"/>
      <c r="M74" s="81"/>
      <c r="N74" s="126">
        <f t="shared" si="13"/>
        <v>5685023.5499999998</v>
      </c>
      <c r="O74" s="81"/>
    </row>
    <row r="75" spans="1:17" s="125" customFormat="1">
      <c r="A75" s="120">
        <v>260</v>
      </c>
      <c r="B75" s="120">
        <v>4</v>
      </c>
      <c r="C75" s="121" t="s">
        <v>146</v>
      </c>
      <c r="D75" s="121" t="s">
        <v>147</v>
      </c>
      <c r="E75" s="122">
        <v>10813</v>
      </c>
      <c r="F75" s="121" t="s">
        <v>156</v>
      </c>
      <c r="G75" s="123">
        <v>8433</v>
      </c>
      <c r="H75" s="123">
        <v>1016.09</v>
      </c>
      <c r="I75" s="85">
        <f t="shared" si="0"/>
        <v>8568686.9700000007</v>
      </c>
      <c r="J75" s="81"/>
      <c r="K75" s="81"/>
      <c r="L75" s="81"/>
      <c r="M75" s="81"/>
      <c r="N75" s="126">
        <f t="shared" si="13"/>
        <v>8568686.9700000007</v>
      </c>
      <c r="O75" s="81"/>
    </row>
    <row r="76" spans="1:17" s="125" customFormat="1">
      <c r="A76" s="120">
        <v>261</v>
      </c>
      <c r="B76" s="120">
        <v>4</v>
      </c>
      <c r="C76" s="121" t="s">
        <v>146</v>
      </c>
      <c r="D76" s="121" t="s">
        <v>147</v>
      </c>
      <c r="E76" s="122">
        <v>10814</v>
      </c>
      <c r="F76" s="121" t="s">
        <v>157</v>
      </c>
      <c r="G76" s="123">
        <v>18390</v>
      </c>
      <c r="H76" s="123">
        <v>1016.09</v>
      </c>
      <c r="I76" s="85">
        <f t="shared" si="0"/>
        <v>18685895.100000001</v>
      </c>
      <c r="J76" s="81"/>
      <c r="K76" s="81"/>
      <c r="L76" s="81"/>
      <c r="M76" s="81"/>
      <c r="N76" s="126">
        <f t="shared" si="13"/>
        <v>18685895.100000001</v>
      </c>
      <c r="O76" s="81"/>
    </row>
    <row r="77" spans="1:17">
      <c r="A77" s="4">
        <v>262</v>
      </c>
      <c r="B77" s="4">
        <v>4</v>
      </c>
      <c r="C77" s="5" t="s">
        <v>146</v>
      </c>
      <c r="D77" s="5" t="s">
        <v>147</v>
      </c>
      <c r="E77" s="76">
        <v>10815</v>
      </c>
      <c r="F77" s="5" t="s">
        <v>158</v>
      </c>
      <c r="G77" s="6">
        <v>43010</v>
      </c>
      <c r="H77" s="6">
        <v>1016.09</v>
      </c>
      <c r="I77" s="77">
        <f t="shared" ref="I77:I83" si="14">H77*G77</f>
        <v>43702030.899999999</v>
      </c>
      <c r="J77" s="80"/>
      <c r="K77" s="80"/>
      <c r="L77" s="80"/>
      <c r="M77" s="80"/>
      <c r="N77" s="41">
        <f t="shared" si="13"/>
        <v>43702030.899999999</v>
      </c>
      <c r="O77" s="80"/>
    </row>
    <row r="78" spans="1:17" s="125" customFormat="1">
      <c r="A78" s="120">
        <v>263</v>
      </c>
      <c r="B78" s="120">
        <v>4</v>
      </c>
      <c r="C78" s="121" t="s">
        <v>146</v>
      </c>
      <c r="D78" s="121" t="s">
        <v>147</v>
      </c>
      <c r="E78" s="122">
        <v>10816</v>
      </c>
      <c r="F78" s="121" t="s">
        <v>159</v>
      </c>
      <c r="G78" s="123">
        <v>15032</v>
      </c>
      <c r="H78" s="123">
        <v>1016.09</v>
      </c>
      <c r="I78" s="85">
        <f t="shared" si="14"/>
        <v>15273864.880000001</v>
      </c>
      <c r="J78" s="81"/>
      <c r="K78" s="81"/>
      <c r="L78" s="81"/>
      <c r="M78" s="81"/>
      <c r="N78" s="126">
        <f t="shared" si="13"/>
        <v>15273864.880000001</v>
      </c>
      <c r="O78" s="81"/>
    </row>
    <row r="79" spans="1:17" s="42" customFormat="1" ht="15" customHeight="1" outlineLevel="1">
      <c r="A79" s="44"/>
      <c r="B79" s="45"/>
      <c r="C79" s="46"/>
      <c r="D79" s="47" t="s">
        <v>173</v>
      </c>
      <c r="E79" s="48"/>
      <c r="F79" s="48"/>
      <c r="G79" s="49">
        <f>SUBTOTAL(9,G67:G78)</f>
        <v>423429</v>
      </c>
      <c r="H79" s="49"/>
      <c r="I79" s="49">
        <f>SUBTOTAL(9,I67:I78)</f>
        <v>430241972.61000007</v>
      </c>
      <c r="J79" s="49">
        <f t="shared" ref="J79:N79" si="15">SUBTOTAL(9,J67:J78)</f>
        <v>0</v>
      </c>
      <c r="K79" s="49">
        <f t="shared" si="15"/>
        <v>0</v>
      </c>
      <c r="L79" s="49">
        <f t="shared" si="15"/>
        <v>0</v>
      </c>
      <c r="M79" s="49">
        <f t="shared" si="15"/>
        <v>0</v>
      </c>
      <c r="N79" s="49">
        <f t="shared" si="15"/>
        <v>430241972.61000007</v>
      </c>
      <c r="O79" s="40"/>
      <c r="P79" s="43"/>
      <c r="Q79" s="43"/>
    </row>
    <row r="80" spans="1:17">
      <c r="A80" s="4">
        <v>264</v>
      </c>
      <c r="B80" s="4">
        <v>4</v>
      </c>
      <c r="C80" s="5" t="s">
        <v>160</v>
      </c>
      <c r="D80" s="5" t="s">
        <v>161</v>
      </c>
      <c r="E80" s="76">
        <v>10698</v>
      </c>
      <c r="F80" s="5" t="s">
        <v>162</v>
      </c>
      <c r="G80" s="6">
        <v>65377</v>
      </c>
      <c r="H80" s="6">
        <v>1053.1199999999999</v>
      </c>
      <c r="I80" s="77">
        <f t="shared" si="14"/>
        <v>68849826.239999995</v>
      </c>
      <c r="J80" s="80"/>
      <c r="K80" s="80"/>
      <c r="L80" s="80"/>
      <c r="M80" s="80"/>
      <c r="N80" s="41">
        <f>I80+J80-K80+L80-M80</f>
        <v>68849826.239999995</v>
      </c>
      <c r="O80" s="80"/>
    </row>
    <row r="81" spans="1:17" s="125" customFormat="1">
      <c r="A81" s="120">
        <v>265</v>
      </c>
      <c r="B81" s="120">
        <v>4</v>
      </c>
      <c r="C81" s="121" t="s">
        <v>160</v>
      </c>
      <c r="D81" s="121" t="s">
        <v>161</v>
      </c>
      <c r="E81" s="122">
        <v>10863</v>
      </c>
      <c r="F81" s="121" t="s">
        <v>163</v>
      </c>
      <c r="G81" s="123">
        <v>14780</v>
      </c>
      <c r="H81" s="123">
        <v>1053.1199999999999</v>
      </c>
      <c r="I81" s="85">
        <f t="shared" si="14"/>
        <v>15565113.599999998</v>
      </c>
      <c r="J81" s="81"/>
      <c r="K81" s="81"/>
      <c r="L81" s="81"/>
      <c r="M81" s="81"/>
      <c r="N81" s="126">
        <f t="shared" ref="N81:N83" si="16">I81+J81-K81+L81-M81</f>
        <v>15565113.599999998</v>
      </c>
      <c r="O81" s="81"/>
    </row>
    <row r="82" spans="1:17">
      <c r="A82" s="4">
        <v>266</v>
      </c>
      <c r="B82" s="4">
        <v>4</v>
      </c>
      <c r="C82" s="5" t="s">
        <v>160</v>
      </c>
      <c r="D82" s="5" t="s">
        <v>161</v>
      </c>
      <c r="E82" s="76">
        <v>10864</v>
      </c>
      <c r="F82" s="5" t="s">
        <v>164</v>
      </c>
      <c r="G82" s="6">
        <v>45281</v>
      </c>
      <c r="H82" s="6">
        <v>1053.1199999999999</v>
      </c>
      <c r="I82" s="77">
        <f t="shared" si="14"/>
        <v>47686326.719999991</v>
      </c>
      <c r="J82" s="80"/>
      <c r="K82" s="80"/>
      <c r="L82" s="80"/>
      <c r="M82" s="80"/>
      <c r="N82" s="41">
        <f t="shared" si="16"/>
        <v>47686326.719999991</v>
      </c>
      <c r="O82" s="80"/>
    </row>
    <row r="83" spans="1:17" s="125" customFormat="1">
      <c r="A83" s="120">
        <v>267</v>
      </c>
      <c r="B83" s="120">
        <v>4</v>
      </c>
      <c r="C83" s="121" t="s">
        <v>160</v>
      </c>
      <c r="D83" s="121" t="s">
        <v>161</v>
      </c>
      <c r="E83" s="122">
        <v>10865</v>
      </c>
      <c r="F83" s="121" t="s">
        <v>165</v>
      </c>
      <c r="G83" s="123">
        <v>29109</v>
      </c>
      <c r="H83" s="123">
        <v>1053.1199999999999</v>
      </c>
      <c r="I83" s="85">
        <f t="shared" si="14"/>
        <v>30655270.079999998</v>
      </c>
      <c r="J83" s="81"/>
      <c r="K83" s="81"/>
      <c r="L83" s="81"/>
      <c r="M83" s="81"/>
      <c r="N83" s="126">
        <f t="shared" si="16"/>
        <v>30655270.079999998</v>
      </c>
      <c r="O83" s="81"/>
    </row>
    <row r="84" spans="1:17" s="42" customFormat="1" ht="15" customHeight="1" outlineLevel="1">
      <c r="A84" s="44"/>
      <c r="B84" s="45"/>
      <c r="C84" s="46"/>
      <c r="D84" s="47" t="s">
        <v>174</v>
      </c>
      <c r="E84" s="48"/>
      <c r="F84" s="48"/>
      <c r="G84" s="49">
        <f>SUBTOTAL(9,G80:G83)</f>
        <v>154547</v>
      </c>
      <c r="H84" s="49"/>
      <c r="I84" s="49">
        <f>SUBTOTAL(9,I80:I83)</f>
        <v>162756536.63999999</v>
      </c>
      <c r="J84" s="49">
        <f t="shared" ref="J84:N84" si="17">SUBTOTAL(9,J80:J83)</f>
        <v>0</v>
      </c>
      <c r="K84" s="49">
        <f t="shared" si="17"/>
        <v>0</v>
      </c>
      <c r="L84" s="49">
        <f t="shared" si="17"/>
        <v>0</v>
      </c>
      <c r="M84" s="49">
        <f t="shared" si="17"/>
        <v>0</v>
      </c>
      <c r="N84" s="49">
        <f t="shared" si="17"/>
        <v>162756536.63999999</v>
      </c>
      <c r="O84" s="40"/>
      <c r="P84" s="43"/>
      <c r="Q84" s="43"/>
    </row>
    <row r="85" spans="1:17">
      <c r="A85" s="298" t="s">
        <v>166</v>
      </c>
      <c r="B85" s="298"/>
      <c r="C85" s="298"/>
      <c r="D85" s="298"/>
      <c r="E85" s="298"/>
      <c r="F85" s="298"/>
      <c r="G85" s="79">
        <f>G12+G22+G39+G47+G59+G66+G79+G84</f>
        <v>2958503</v>
      </c>
      <c r="H85" s="82"/>
      <c r="I85" s="79">
        <f>I12+I22+I39+I47+I59+I66+I79+I84</f>
        <v>3016981255.2399998</v>
      </c>
      <c r="J85" s="79">
        <f t="shared" ref="J85:N85" si="18">J12+J22+J39+J47+J59+J66+J79+J84</f>
        <v>0</v>
      </c>
      <c r="K85" s="79">
        <f t="shared" si="18"/>
        <v>0</v>
      </c>
      <c r="L85" s="79">
        <f t="shared" si="18"/>
        <v>0</v>
      </c>
      <c r="M85" s="79">
        <f t="shared" si="18"/>
        <v>0</v>
      </c>
      <c r="N85" s="79">
        <f t="shared" si="18"/>
        <v>3016981255.2399998</v>
      </c>
      <c r="O85" s="80"/>
    </row>
  </sheetData>
  <mergeCells count="1">
    <mergeCell ref="A85:F8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R94"/>
  <sheetViews>
    <sheetView topLeftCell="A2" workbookViewId="0">
      <pane xSplit="6" ySplit="4" topLeftCell="AW6" activePane="bottomRight" state="frozen"/>
      <selection activeCell="A2" sqref="A2"/>
      <selection pane="topRight" activeCell="G2" sqref="G2"/>
      <selection pane="bottomLeft" activeCell="A6" sqref="A6"/>
      <selection pane="bottomRight" activeCell="BB6" sqref="BB6"/>
    </sheetView>
  </sheetViews>
  <sheetFormatPr defaultRowHeight="12.75"/>
  <cols>
    <col min="1" max="1" width="5.7109375" customWidth="1"/>
    <col min="2" max="2" width="6.5703125" customWidth="1"/>
    <col min="3" max="3" width="0" hidden="1" customWidth="1"/>
    <col min="4" max="4" width="8.85546875" customWidth="1"/>
    <col min="5" max="5" width="6.7109375" customWidth="1"/>
    <col min="6" max="6" width="19.5703125" customWidth="1"/>
    <col min="7" max="7" width="17.5703125" customWidth="1"/>
    <col min="8" max="8" width="18.7109375" customWidth="1"/>
    <col min="9" max="9" width="16.28515625" customWidth="1"/>
    <col min="10" max="16" width="17.5703125" customWidth="1"/>
    <col min="17" max="18" width="16.7109375" customWidth="1"/>
    <col min="19" max="23" width="17.5703125" customWidth="1"/>
    <col min="24" max="25" width="19" style="90" customWidth="1"/>
    <col min="26" max="26" width="14.28515625" style="90" customWidth="1"/>
    <col min="27" max="27" width="14.85546875" style="90" customWidth="1"/>
    <col min="28" max="28" width="15.140625" style="90" customWidth="1"/>
    <col min="29" max="29" width="15.28515625" style="90" customWidth="1"/>
    <col min="30" max="30" width="14.5703125" style="90" customWidth="1"/>
    <col min="31" max="31" width="19" customWidth="1"/>
    <col min="32" max="32" width="19.42578125" customWidth="1"/>
    <col min="33" max="33" width="17.5703125" customWidth="1"/>
    <col min="34" max="34" width="20.7109375" customWidth="1"/>
    <col min="35" max="36" width="20.140625" customWidth="1"/>
    <col min="37" max="37" width="23" customWidth="1"/>
    <col min="38" max="39" width="20.140625" customWidth="1"/>
    <col min="40" max="40" width="21.85546875" customWidth="1"/>
    <col min="41" max="42" width="20.140625" customWidth="1"/>
    <col min="43" max="43" width="21.85546875" customWidth="1"/>
    <col min="44" max="45" width="20.140625" customWidth="1"/>
    <col min="46" max="46" width="23.7109375" customWidth="1"/>
    <col min="47" max="48" width="20.140625" customWidth="1"/>
    <col min="49" max="49" width="21.85546875" customWidth="1"/>
    <col min="50" max="51" width="20.140625" customWidth="1"/>
    <col min="52" max="52" width="21.85546875" customWidth="1"/>
    <col min="53" max="54" width="20.140625" customWidth="1"/>
    <col min="55" max="55" width="21.85546875" customWidth="1"/>
    <col min="56" max="57" width="20.140625" customWidth="1"/>
    <col min="58" max="58" width="21.85546875" customWidth="1"/>
    <col min="59" max="60" width="20.140625" customWidth="1"/>
    <col min="61" max="61" width="21.85546875" customWidth="1"/>
    <col min="62" max="63" width="20.140625" customWidth="1"/>
    <col min="64" max="64" width="21.85546875" customWidth="1"/>
    <col min="65" max="66" width="20.140625" customWidth="1"/>
    <col min="67" max="67" width="21.85546875" customWidth="1"/>
    <col min="68" max="69" width="20.140625" customWidth="1"/>
    <col min="70" max="70" width="21.85546875" customWidth="1"/>
  </cols>
  <sheetData>
    <row r="2" spans="1:70" s="1" customFormat="1" ht="20.25" customHeight="1">
      <c r="A2" s="71" t="s">
        <v>179</v>
      </c>
      <c r="B2" s="12"/>
      <c r="X2" s="361" t="s">
        <v>209</v>
      </c>
      <c r="Y2" s="361"/>
      <c r="Z2" s="103"/>
      <c r="AA2" s="103"/>
      <c r="AB2" s="103"/>
      <c r="AC2" s="103"/>
      <c r="AD2" s="103"/>
    </row>
    <row r="3" spans="1:70" s="14" customFormat="1" ht="18.75" customHeight="1">
      <c r="A3" s="17"/>
      <c r="B3" s="17"/>
      <c r="C3" s="17"/>
      <c r="D3" s="17"/>
      <c r="E3" s="17"/>
      <c r="F3" s="17"/>
      <c r="G3" s="53" t="s">
        <v>0</v>
      </c>
      <c r="H3" s="53" t="s">
        <v>1</v>
      </c>
      <c r="I3" s="53" t="s">
        <v>2</v>
      </c>
      <c r="J3" s="53" t="s">
        <v>28</v>
      </c>
      <c r="K3" s="53" t="s">
        <v>4</v>
      </c>
      <c r="L3" s="53" t="s">
        <v>5</v>
      </c>
      <c r="M3" s="53" t="s">
        <v>6</v>
      </c>
      <c r="N3" s="53" t="s">
        <v>182</v>
      </c>
      <c r="O3" s="53" t="s">
        <v>33</v>
      </c>
      <c r="P3" s="53" t="s">
        <v>34</v>
      </c>
      <c r="Q3" s="19" t="s">
        <v>303</v>
      </c>
      <c r="R3" s="19" t="s">
        <v>304</v>
      </c>
      <c r="S3" s="101" t="s">
        <v>198</v>
      </c>
      <c r="T3" s="101" t="s">
        <v>199</v>
      </c>
      <c r="U3" s="101" t="s">
        <v>200</v>
      </c>
      <c r="V3" s="101" t="s">
        <v>202</v>
      </c>
      <c r="W3" s="101" t="s">
        <v>203</v>
      </c>
      <c r="X3" s="104" t="s">
        <v>204</v>
      </c>
      <c r="Y3" s="104" t="s">
        <v>207</v>
      </c>
      <c r="Z3" s="104" t="s">
        <v>210</v>
      </c>
      <c r="AA3" s="104" t="s">
        <v>211</v>
      </c>
      <c r="AB3" s="104" t="s">
        <v>192</v>
      </c>
      <c r="AC3" s="104" t="s">
        <v>212</v>
      </c>
      <c r="AD3" s="104" t="s">
        <v>213</v>
      </c>
      <c r="AE3" s="89" t="s">
        <v>215</v>
      </c>
      <c r="AF3" s="89" t="s">
        <v>216</v>
      </c>
      <c r="AG3" s="94" t="s">
        <v>217</v>
      </c>
      <c r="AH3" s="94" t="s">
        <v>218</v>
      </c>
      <c r="AI3" s="111" t="s">
        <v>219</v>
      </c>
      <c r="AJ3" s="111" t="s">
        <v>220</v>
      </c>
      <c r="AK3" s="111" t="s">
        <v>225</v>
      </c>
      <c r="AL3" s="111" t="s">
        <v>226</v>
      </c>
      <c r="AM3" s="111" t="s">
        <v>227</v>
      </c>
      <c r="AN3" s="111" t="s">
        <v>228</v>
      </c>
      <c r="AO3" s="111" t="s">
        <v>229</v>
      </c>
      <c r="AP3" s="111" t="s">
        <v>232</v>
      </c>
      <c r="AQ3" s="111" t="s">
        <v>231</v>
      </c>
      <c r="AR3" s="115" t="s">
        <v>237</v>
      </c>
      <c r="AS3" s="115" t="s">
        <v>238</v>
      </c>
      <c r="AT3" s="115" t="s">
        <v>239</v>
      </c>
      <c r="AU3" s="115" t="s">
        <v>240</v>
      </c>
      <c r="AV3" s="115" t="s">
        <v>241</v>
      </c>
      <c r="AW3" s="115" t="s">
        <v>242</v>
      </c>
      <c r="AX3" s="115" t="s">
        <v>243</v>
      </c>
      <c r="AY3" s="115" t="s">
        <v>244</v>
      </c>
      <c r="AZ3" s="115" t="s">
        <v>245</v>
      </c>
      <c r="BA3" s="114" t="s">
        <v>250</v>
      </c>
      <c r="BB3" s="114" t="s">
        <v>251</v>
      </c>
      <c r="BC3" s="114" t="s">
        <v>252</v>
      </c>
      <c r="BD3" s="114" t="s">
        <v>253</v>
      </c>
      <c r="BE3" s="114" t="s">
        <v>254</v>
      </c>
      <c r="BF3" s="114" t="s">
        <v>255</v>
      </c>
      <c r="BG3" s="114" t="s">
        <v>256</v>
      </c>
      <c r="BH3" s="114" t="s">
        <v>257</v>
      </c>
      <c r="BI3" s="114" t="s">
        <v>258</v>
      </c>
      <c r="BJ3" s="116" t="s">
        <v>263</v>
      </c>
      <c r="BK3" s="116" t="s">
        <v>264</v>
      </c>
      <c r="BL3" s="116" t="s">
        <v>265</v>
      </c>
      <c r="BM3" s="116" t="s">
        <v>266</v>
      </c>
      <c r="BN3" s="116" t="s">
        <v>267</v>
      </c>
      <c r="BO3" s="116" t="s">
        <v>268</v>
      </c>
      <c r="BP3" s="116" t="s">
        <v>269</v>
      </c>
      <c r="BQ3" s="116" t="s">
        <v>270</v>
      </c>
      <c r="BR3" s="116" t="s">
        <v>271</v>
      </c>
    </row>
    <row r="4" spans="1:70" s="14" customFormat="1" ht="38.25" customHeight="1">
      <c r="A4" s="23"/>
      <c r="B4" s="23"/>
      <c r="C4" s="23"/>
      <c r="D4" s="23"/>
      <c r="E4" s="23"/>
      <c r="F4" s="23"/>
      <c r="G4" s="311" t="s">
        <v>181</v>
      </c>
      <c r="H4" s="311"/>
      <c r="I4" s="311"/>
      <c r="J4" s="53"/>
      <c r="K4" s="308" t="s">
        <v>183</v>
      </c>
      <c r="L4" s="354"/>
      <c r="M4" s="354"/>
      <c r="N4" s="354"/>
      <c r="O4" s="354"/>
      <c r="P4" s="355"/>
      <c r="Q4" s="15"/>
      <c r="R4" s="171"/>
      <c r="S4" s="356" t="s">
        <v>187</v>
      </c>
      <c r="T4" s="357"/>
      <c r="U4" s="357"/>
      <c r="V4" s="357"/>
      <c r="W4" s="358"/>
      <c r="X4" s="359" t="s">
        <v>206</v>
      </c>
      <c r="Y4" s="360"/>
      <c r="Z4" s="356" t="s">
        <v>214</v>
      </c>
      <c r="AA4" s="357"/>
      <c r="AB4" s="357"/>
      <c r="AC4" s="357"/>
      <c r="AD4" s="358"/>
      <c r="AE4" s="370" t="s">
        <v>189</v>
      </c>
      <c r="AF4" s="372" t="s">
        <v>188</v>
      </c>
      <c r="AG4" s="362" t="s">
        <v>302</v>
      </c>
      <c r="AH4" s="363"/>
      <c r="AI4" s="364" t="s">
        <v>224</v>
      </c>
      <c r="AJ4" s="365"/>
      <c r="AK4" s="366"/>
      <c r="AL4" s="367" t="s">
        <v>283</v>
      </c>
      <c r="AM4" s="368"/>
      <c r="AN4" s="369"/>
      <c r="AO4" s="364" t="s">
        <v>230</v>
      </c>
      <c r="AP4" s="365"/>
      <c r="AQ4" s="366"/>
      <c r="AR4" s="374" t="s">
        <v>233</v>
      </c>
      <c r="AS4" s="375"/>
      <c r="AT4" s="376"/>
      <c r="AU4" s="377" t="s">
        <v>284</v>
      </c>
      <c r="AV4" s="378"/>
      <c r="AW4" s="379"/>
      <c r="AX4" s="374" t="s">
        <v>230</v>
      </c>
      <c r="AY4" s="375"/>
      <c r="AZ4" s="376"/>
      <c r="BA4" s="345" t="s">
        <v>246</v>
      </c>
      <c r="BB4" s="346"/>
      <c r="BC4" s="347"/>
      <c r="BD4" s="348" t="s">
        <v>288</v>
      </c>
      <c r="BE4" s="349"/>
      <c r="BF4" s="350"/>
      <c r="BG4" s="345" t="s">
        <v>230</v>
      </c>
      <c r="BH4" s="346"/>
      <c r="BI4" s="347"/>
      <c r="BJ4" s="342" t="s">
        <v>259</v>
      </c>
      <c r="BK4" s="343"/>
      <c r="BL4" s="344"/>
      <c r="BM4" s="351" t="s">
        <v>292</v>
      </c>
      <c r="BN4" s="352"/>
      <c r="BO4" s="353"/>
      <c r="BP4" s="342" t="s">
        <v>230</v>
      </c>
      <c r="BQ4" s="343"/>
      <c r="BR4" s="344"/>
    </row>
    <row r="5" spans="1:70" s="3" customFormat="1" ht="65.25" customHeight="1">
      <c r="A5" s="13" t="s">
        <v>10</v>
      </c>
      <c r="B5" s="13" t="s">
        <v>16</v>
      </c>
      <c r="C5" s="13" t="s">
        <v>7</v>
      </c>
      <c r="D5" s="13" t="s">
        <v>8</v>
      </c>
      <c r="E5" s="13" t="s">
        <v>14</v>
      </c>
      <c r="F5" s="13" t="s">
        <v>9</v>
      </c>
      <c r="G5" s="25" t="s">
        <v>25</v>
      </c>
      <c r="H5" s="25" t="s">
        <v>26</v>
      </c>
      <c r="I5" s="25" t="s">
        <v>27</v>
      </c>
      <c r="J5" s="25" t="s">
        <v>29</v>
      </c>
      <c r="K5" s="100" t="s">
        <v>36</v>
      </c>
      <c r="L5" s="100" t="s">
        <v>65</v>
      </c>
      <c r="M5" s="61" t="s">
        <v>193</v>
      </c>
      <c r="N5" s="61" t="s">
        <v>194</v>
      </c>
      <c r="O5" s="61" t="s">
        <v>195</v>
      </c>
      <c r="P5" s="61" t="s">
        <v>196</v>
      </c>
      <c r="Q5" s="15" t="s">
        <v>191</v>
      </c>
      <c r="R5" s="15" t="s">
        <v>305</v>
      </c>
      <c r="S5" s="88" t="s">
        <v>184</v>
      </c>
      <c r="T5" s="88" t="s">
        <v>185</v>
      </c>
      <c r="U5" s="88" t="s">
        <v>197</v>
      </c>
      <c r="V5" s="88" t="s">
        <v>201</v>
      </c>
      <c r="W5" s="88" t="s">
        <v>186</v>
      </c>
      <c r="X5" s="104" t="s">
        <v>205</v>
      </c>
      <c r="Y5" s="104" t="s">
        <v>208</v>
      </c>
      <c r="Z5" s="131" t="s">
        <v>184</v>
      </c>
      <c r="AA5" s="98" t="s">
        <v>185</v>
      </c>
      <c r="AB5" s="98" t="s">
        <v>197</v>
      </c>
      <c r="AC5" s="154" t="s">
        <v>201</v>
      </c>
      <c r="AD5" s="98" t="s">
        <v>186</v>
      </c>
      <c r="AE5" s="371"/>
      <c r="AF5" s="372"/>
      <c r="AG5" s="95" t="s">
        <v>300</v>
      </c>
      <c r="AH5" s="95" t="s">
        <v>299</v>
      </c>
      <c r="AI5" s="98" t="s">
        <v>221</v>
      </c>
      <c r="AJ5" s="98" t="s">
        <v>222</v>
      </c>
      <c r="AK5" s="98" t="s">
        <v>223</v>
      </c>
      <c r="AL5" s="154" t="s">
        <v>280</v>
      </c>
      <c r="AM5" s="154" t="s">
        <v>281</v>
      </c>
      <c r="AN5" s="154" t="s">
        <v>282</v>
      </c>
      <c r="AO5" s="112" t="s">
        <v>229</v>
      </c>
      <c r="AP5" s="112" t="s">
        <v>232</v>
      </c>
      <c r="AQ5" s="112" t="s">
        <v>231</v>
      </c>
      <c r="AR5" s="97" t="s">
        <v>234</v>
      </c>
      <c r="AS5" s="97" t="s">
        <v>235</v>
      </c>
      <c r="AT5" s="97" t="s">
        <v>236</v>
      </c>
      <c r="AU5" s="97" t="s">
        <v>285</v>
      </c>
      <c r="AV5" s="97" t="s">
        <v>286</v>
      </c>
      <c r="AW5" s="97" t="s">
        <v>287</v>
      </c>
      <c r="AX5" s="94" t="s">
        <v>229</v>
      </c>
      <c r="AY5" s="94" t="s">
        <v>232</v>
      </c>
      <c r="AZ5" s="94" t="s">
        <v>231</v>
      </c>
      <c r="BA5" s="99" t="s">
        <v>247</v>
      </c>
      <c r="BB5" s="99" t="s">
        <v>248</v>
      </c>
      <c r="BC5" s="99" t="s">
        <v>249</v>
      </c>
      <c r="BD5" s="154" t="s">
        <v>289</v>
      </c>
      <c r="BE5" s="154" t="s">
        <v>290</v>
      </c>
      <c r="BF5" s="154" t="s">
        <v>291</v>
      </c>
      <c r="BG5" s="112" t="s">
        <v>256</v>
      </c>
      <c r="BH5" s="112" t="s">
        <v>257</v>
      </c>
      <c r="BI5" s="112" t="s">
        <v>258</v>
      </c>
      <c r="BJ5" s="99" t="s">
        <v>260</v>
      </c>
      <c r="BK5" s="99" t="s">
        <v>261</v>
      </c>
      <c r="BL5" s="99" t="s">
        <v>262</v>
      </c>
      <c r="BM5" s="154" t="s">
        <v>293</v>
      </c>
      <c r="BN5" s="154" t="s">
        <v>294</v>
      </c>
      <c r="BO5" s="154" t="s">
        <v>295</v>
      </c>
      <c r="BP5" s="112" t="s">
        <v>269</v>
      </c>
      <c r="BQ5" s="112" t="s">
        <v>270</v>
      </c>
      <c r="BR5" s="112" t="s">
        <v>271</v>
      </c>
    </row>
    <row r="6" spans="1:70">
      <c r="A6" s="4">
        <v>197</v>
      </c>
      <c r="B6" s="4">
        <v>4</v>
      </c>
      <c r="C6" s="5" t="s">
        <v>79</v>
      </c>
      <c r="D6" s="5" t="s">
        <v>80</v>
      </c>
      <c r="E6" s="76">
        <v>10686</v>
      </c>
      <c r="F6" s="5" t="s">
        <v>81</v>
      </c>
      <c r="G6" s="77">
        <f>'1 OPเขต4'!N6</f>
        <v>220694411.40000001</v>
      </c>
      <c r="H6" s="84">
        <f>'2 IP เขต4'!L5</f>
        <v>205296469.07207099</v>
      </c>
      <c r="I6" s="84">
        <f>'3 PP เขต4'!K5</f>
        <v>54097380.240000002</v>
      </c>
      <c r="J6" s="10">
        <f t="shared" ref="J6:J69" si="0">G6+H6+I6</f>
        <v>480088260.712071</v>
      </c>
      <c r="K6" s="10">
        <f>'4 หักเงินเดือนเขต4'!H5</f>
        <v>216328968</v>
      </c>
      <c r="L6" s="10">
        <f>'4 หักเงินเดือนเขต4'!G5*0.01</f>
        <v>3550412.22</v>
      </c>
      <c r="M6" s="10">
        <f>'4 หักเงินเดือนเขต4'!G5*0.02</f>
        <v>7100824.4400000004</v>
      </c>
      <c r="N6" s="10">
        <f>'4 หักเงินเดือนเขต4'!G5*0.03</f>
        <v>10651236.66</v>
      </c>
      <c r="O6" s="10">
        <f>'4 หักเงินเดือนเขต4'!G5*0.04</f>
        <v>14201648.880000001</v>
      </c>
      <c r="P6" s="10">
        <f>'4 หักเงินเดือนเขต4'!G5*0.05</f>
        <v>17752061.100000001</v>
      </c>
      <c r="Q6" s="87">
        <v>14186412</v>
      </c>
      <c r="R6" s="77">
        <v>10309745.880000001</v>
      </c>
      <c r="S6" s="10">
        <f>J6-(K6+L6)</f>
        <v>260208880.492071</v>
      </c>
      <c r="T6" s="10">
        <f>J6-(K6+L6+M6)</f>
        <v>253108056.05207101</v>
      </c>
      <c r="U6" s="10">
        <f>J6-(K6+L6+N6)</f>
        <v>249557643.83207101</v>
      </c>
      <c r="V6" s="10">
        <f>J6-(K6+L6+O6)</f>
        <v>246007231.61207101</v>
      </c>
      <c r="W6" s="10">
        <f>J6-(K6+L6+P6)</f>
        <v>242456819.39207101</v>
      </c>
      <c r="X6" s="91">
        <v>12284037.779999999</v>
      </c>
      <c r="Y6" s="91">
        <f>X6*0.2</f>
        <v>2456807.5559999999</v>
      </c>
      <c r="Z6" s="91">
        <f>S6/'1 OPเขต4'!G6</f>
        <v>1184.5875959067614</v>
      </c>
      <c r="AA6" s="91">
        <f>T6/'1 OPเขต4'!G6</f>
        <v>1152.2614564743606</v>
      </c>
      <c r="AB6" s="91">
        <f>U6/'1 OPเขต4'!G6</f>
        <v>1136.0983867581604</v>
      </c>
      <c r="AC6" s="91">
        <f>V6/'1 OPเขต4'!G6</f>
        <v>1119.9353170419599</v>
      </c>
      <c r="AD6" s="91">
        <f>W6/'1 OPเขต4'!G6</f>
        <v>1103.7722473257595</v>
      </c>
      <c r="AE6" s="91">
        <f>VLOOKUP($E6,'[1]moc eval'!$C$2:$U$846,19,FALSE)</f>
        <v>316687053.09639436</v>
      </c>
      <c r="AF6" s="91">
        <f>AE6*0.8</f>
        <v>253349642.47711551</v>
      </c>
      <c r="AG6" s="105">
        <v>267113221.25999999</v>
      </c>
      <c r="AH6" s="170">
        <v>246238976.20000005</v>
      </c>
      <c r="AI6" s="91">
        <f>(T6-AF6)</f>
        <v>-241586.42504450679</v>
      </c>
      <c r="AJ6" s="91">
        <f>(T6-AF6)+Q6</f>
        <v>13944825.574955493</v>
      </c>
      <c r="AK6" s="91">
        <f>(T6-AF6)+(Q6+Y6)</f>
        <v>16401633.130955493</v>
      </c>
      <c r="AL6" s="91">
        <f>T6-AG6</f>
        <v>-14005165.207928985</v>
      </c>
      <c r="AM6" s="91">
        <f>(T6-AG6)+Q6</f>
        <v>181246.79207101464</v>
      </c>
      <c r="AN6" s="91">
        <f>(T6-AG6)+(Q6+Y6)</f>
        <v>2638054.3480710145</v>
      </c>
      <c r="AO6" s="91">
        <f>(AI6+AL6)/2</f>
        <v>-7123375.8164867461</v>
      </c>
      <c r="AP6" s="91">
        <f t="shared" ref="AP6:AQ11" si="1">(AJ6+AM6)/2</f>
        <v>7063036.1835132539</v>
      </c>
      <c r="AQ6" s="91">
        <f t="shared" si="1"/>
        <v>9519843.7395132538</v>
      </c>
      <c r="AR6" s="91">
        <f>(U6-AF6)</f>
        <v>-3791998.6450445056</v>
      </c>
      <c r="AS6" s="91">
        <f>(U6-AF6)+Q6</f>
        <v>10394413.354955494</v>
      </c>
      <c r="AT6" s="91">
        <f>(U6-AF6)+(Q6+Y6)</f>
        <v>12851220.910955494</v>
      </c>
      <c r="AU6" s="91">
        <f>(U6-AG6)</f>
        <v>-17555577.427928984</v>
      </c>
      <c r="AV6" s="91">
        <f>(U6-AG6)+Q6</f>
        <v>-3369165.4279289842</v>
      </c>
      <c r="AW6" s="91">
        <f>(U6-AG6)+(Q6+Y6)</f>
        <v>-912357.8719289843</v>
      </c>
      <c r="AX6" s="91">
        <f>(AR6+AU6)/2</f>
        <v>-10673788.036486745</v>
      </c>
      <c r="AY6" s="91">
        <f t="shared" ref="AY6:AZ11" si="2">(AS6+AV6)/2</f>
        <v>3512623.9635132551</v>
      </c>
      <c r="AZ6" s="91">
        <f t="shared" si="2"/>
        <v>5969431.519513255</v>
      </c>
      <c r="BA6" s="91">
        <f>(V6-AF6)</f>
        <v>-7342410.8650445044</v>
      </c>
      <c r="BB6" s="91">
        <f>(V6-AF6)+(Q6)</f>
        <v>6844001.1349554956</v>
      </c>
      <c r="BC6" s="91">
        <f>(V6-AF6)+(Q6+Y6)</f>
        <v>9300808.6909554955</v>
      </c>
      <c r="BD6" s="91">
        <f>(V6-AG6)</f>
        <v>-21105989.647928983</v>
      </c>
      <c r="BE6" s="91">
        <f>(V6-AG6)+(Q6)</f>
        <v>-6919577.647928983</v>
      </c>
      <c r="BF6" s="91">
        <f>(V6-AG6)+(Q6+Y6)</f>
        <v>-4462770.0919289831</v>
      </c>
      <c r="BG6" s="91">
        <f>(BA6+BD6)/2</f>
        <v>-14224200.256486744</v>
      </c>
      <c r="BH6" s="91">
        <f t="shared" ref="BH6:BI11" si="3">(BB6+BE6)/2</f>
        <v>-37788.256486743689</v>
      </c>
      <c r="BI6" s="91">
        <f t="shared" si="3"/>
        <v>2419019.2995132562</v>
      </c>
      <c r="BJ6" s="91">
        <f>(W6-AF6)</f>
        <v>-10892823.085044503</v>
      </c>
      <c r="BK6" s="91">
        <f>(W6-AF6)+(Q6)</f>
        <v>3293588.9149554968</v>
      </c>
      <c r="BL6" s="91">
        <f>(W6-AF6)+(Q6+Y6)</f>
        <v>5750396.4709554967</v>
      </c>
      <c r="BM6" s="91">
        <f>(W6-AG6)</f>
        <v>-24656401.867928982</v>
      </c>
      <c r="BN6" s="91">
        <f>(W6-AG6)+(Q6)</f>
        <v>-10469989.867928982</v>
      </c>
      <c r="BO6" s="91">
        <f>(W6-AG6)+(Q6+Y6)</f>
        <v>-8013182.3119289819</v>
      </c>
      <c r="BP6" s="91">
        <f>(BJ6+BM6)/2</f>
        <v>-17774612.476486742</v>
      </c>
      <c r="BQ6" s="91">
        <f t="shared" ref="BQ6:BQ11" si="4">(BK6+BN6)/2</f>
        <v>-3588200.4764867425</v>
      </c>
      <c r="BR6" s="91">
        <f t="shared" ref="BR6:BR11" si="5">(BL6+BO6)/2</f>
        <v>-1131392.9204867426</v>
      </c>
    </row>
    <row r="7" spans="1:70">
      <c r="A7" s="4">
        <v>198</v>
      </c>
      <c r="B7" s="4">
        <v>4</v>
      </c>
      <c r="C7" s="5" t="s">
        <v>79</v>
      </c>
      <c r="D7" s="5" t="s">
        <v>80</v>
      </c>
      <c r="E7" s="76">
        <v>10756</v>
      </c>
      <c r="F7" s="5" t="s">
        <v>82</v>
      </c>
      <c r="G7" s="77">
        <f>'1 OPเขต4'!N7</f>
        <v>48377309.700000003</v>
      </c>
      <c r="H7" s="84">
        <f>'2 IP เขต4'!L6</f>
        <v>8324621.8640000001</v>
      </c>
      <c r="I7" s="84">
        <f>'3 PP เขต4'!K6</f>
        <v>10747415.33</v>
      </c>
      <c r="J7" s="10">
        <f t="shared" si="0"/>
        <v>67449346.894000009</v>
      </c>
      <c r="K7" s="10">
        <f>'4 หักเงินเดือนเขต4'!H6</f>
        <v>35415877</v>
      </c>
      <c r="L7" s="10">
        <f>'4 หักเงินเดือนเขต4'!G6*0.01</f>
        <v>581248.84</v>
      </c>
      <c r="M7" s="10">
        <f>'4 หักเงินเดือนเขต4'!G6*0.02</f>
        <v>1162497.68</v>
      </c>
      <c r="N7" s="10">
        <f>'4 หักเงินเดือนเขต4'!G6*0.03</f>
        <v>1743746.52</v>
      </c>
      <c r="O7" s="10">
        <f>'4 หักเงินเดือนเขต4'!G6*0.04</f>
        <v>2324995.36</v>
      </c>
      <c r="P7" s="10">
        <f>'4 หักเงินเดือนเขต4'!G6*0.05</f>
        <v>2906244.2</v>
      </c>
      <c r="Q7" s="87">
        <v>3271332</v>
      </c>
      <c r="R7" s="77">
        <v>2252954.59</v>
      </c>
      <c r="S7" s="10">
        <f t="shared" ref="S7:S11" si="6">J7-(K7+L7)</f>
        <v>31452221.054000005</v>
      </c>
      <c r="T7" s="10">
        <f t="shared" ref="T7:T70" si="7">J7-(K7+L7+M7)</f>
        <v>30289723.374000005</v>
      </c>
      <c r="U7" s="10">
        <f t="shared" ref="U7:U11" si="8">J7-(K7+L7+N7)</f>
        <v>29708474.534000002</v>
      </c>
      <c r="V7" s="10">
        <f t="shared" ref="V7:V11" si="9">J7-(K7+L7+O7)</f>
        <v>29127225.694000006</v>
      </c>
      <c r="W7" s="10">
        <f t="shared" ref="W7:W11" si="10">J7-(K7+L7+P7)</f>
        <v>28545976.854000002</v>
      </c>
      <c r="X7" s="91">
        <v>76846301.560000002</v>
      </c>
      <c r="Y7" s="91">
        <f t="shared" ref="Y7:Y11" si="11">X7*0.2</f>
        <v>15369260.312000001</v>
      </c>
      <c r="Z7" s="108">
        <f>S7/'1 OPเขต4'!G7</f>
        <v>653.19974775186404</v>
      </c>
      <c r="AA7" s="108">
        <f>T7/'1 OPเขต4'!G7</f>
        <v>629.05699516105597</v>
      </c>
      <c r="AB7" s="108">
        <f>U7/'1 OPเขต4'!G7</f>
        <v>616.98561886565187</v>
      </c>
      <c r="AC7" s="108">
        <f>V7/'1 OPเขต4'!G7</f>
        <v>604.91424257024789</v>
      </c>
      <c r="AD7" s="108">
        <f>W7/'1 OPเขต4'!G7</f>
        <v>592.8428662748438</v>
      </c>
      <c r="AE7" s="91">
        <f>VLOOKUP($E7,'[1]moc eval'!$C$2:$U$846,19,FALSE)</f>
        <v>16482425.907357262</v>
      </c>
      <c r="AF7" s="91">
        <f t="shared" ref="AF7:AF21" si="12">AE7*0.8</f>
        <v>13185940.72588581</v>
      </c>
      <c r="AG7" s="105">
        <v>36796142.68</v>
      </c>
      <c r="AH7" s="170">
        <v>36245606.189999998</v>
      </c>
      <c r="AI7" s="91">
        <f t="shared" ref="AI7:AI11" si="13">(T7-AF7)</f>
        <v>17103782.648114197</v>
      </c>
      <c r="AJ7" s="91">
        <f t="shared" ref="AJ7:AJ11" si="14">(T7-AF7)+Q7</f>
        <v>20375114.648114197</v>
      </c>
      <c r="AK7" s="91">
        <f t="shared" ref="AK7:AK11" si="15">(T7-AF7)+(Q7+Y7)</f>
        <v>35744374.960114196</v>
      </c>
      <c r="AL7" s="91">
        <f t="shared" ref="AL7:AL11" si="16">T7-AG7</f>
        <v>-6506419.3059999943</v>
      </c>
      <c r="AM7" s="91">
        <f t="shared" ref="AM7:AM11" si="17">(T7-AG7)+Q7</f>
        <v>-3235087.3059999943</v>
      </c>
      <c r="AN7" s="91">
        <f t="shared" ref="AN7:AN11" si="18">(T7-AG7)+(Q7+Y7)</f>
        <v>12134173.006000005</v>
      </c>
      <c r="AO7" s="91">
        <f t="shared" ref="AO7:AO11" si="19">(AI7+AL7)/2</f>
        <v>5298681.6710571013</v>
      </c>
      <c r="AP7" s="91">
        <f t="shared" si="1"/>
        <v>8570013.6710571013</v>
      </c>
      <c r="AQ7" s="91">
        <f t="shared" si="1"/>
        <v>23939273.9830571</v>
      </c>
      <c r="AR7" s="91">
        <f t="shared" ref="AR7:AR11" si="20">(U7-AF7)</f>
        <v>16522533.808114192</v>
      </c>
      <c r="AS7" s="91">
        <f t="shared" ref="AS7:AS11" si="21">(U7-AF7)+Q7</f>
        <v>19793865.808114193</v>
      </c>
      <c r="AT7" s="91">
        <f t="shared" ref="AT7:AT11" si="22">(U7-AF7)+(Q7+Y7)</f>
        <v>35163126.120114192</v>
      </c>
      <c r="AU7" s="91">
        <f t="shared" ref="AU7:AU11" si="23">(U7-AG7)</f>
        <v>-7087668.1459999979</v>
      </c>
      <c r="AV7" s="91">
        <f t="shared" ref="AV7:AV11" si="24">(U7-AG7)+Q7</f>
        <v>-3816336.1459999979</v>
      </c>
      <c r="AW7" s="91">
        <f t="shared" ref="AW7:AW11" si="25">(U7-AG7)+(Q7+Y7)</f>
        <v>11552924.166000001</v>
      </c>
      <c r="AX7" s="91">
        <f t="shared" ref="AX7:AX11" si="26">(AR7+AU7)/2</f>
        <v>4717432.8310570968</v>
      </c>
      <c r="AY7" s="91">
        <f t="shared" si="2"/>
        <v>7988764.8310570978</v>
      </c>
      <c r="AZ7" s="91">
        <f t="shared" si="2"/>
        <v>23358025.143057097</v>
      </c>
      <c r="BA7" s="91">
        <f t="shared" ref="BA7:BA11" si="27">(V7-AF7)</f>
        <v>15941284.968114195</v>
      </c>
      <c r="BB7" s="91">
        <f t="shared" ref="BB7:BB11" si="28">(V7-AF7)+(Q7)</f>
        <v>19212616.968114197</v>
      </c>
      <c r="BC7" s="91">
        <f t="shared" ref="BC7:BC11" si="29">(V7-AF7)+(Q7+Y7)</f>
        <v>34581877.280114196</v>
      </c>
      <c r="BD7" s="91">
        <f t="shared" ref="BD7:BD11" si="30">(V7-AG7)</f>
        <v>-7668916.985999994</v>
      </c>
      <c r="BE7" s="91">
        <f t="shared" ref="BE7:BE11" si="31">(V7-AG7)+(Q7)</f>
        <v>-4397584.985999994</v>
      </c>
      <c r="BF7" s="91">
        <f t="shared" ref="BF7:BF11" si="32">(V7-AG7)+(Q7+Y7)</f>
        <v>10971675.326000005</v>
      </c>
      <c r="BG7" s="91">
        <f t="shared" ref="BG7:BG11" si="33">(BA7+BD7)/2</f>
        <v>4136183.9910571007</v>
      </c>
      <c r="BH7" s="91">
        <f t="shared" si="3"/>
        <v>7407515.9910571016</v>
      </c>
      <c r="BI7" s="91">
        <f t="shared" si="3"/>
        <v>22776776.303057101</v>
      </c>
      <c r="BJ7" s="91">
        <f t="shared" ref="BJ7:BJ11" si="34">(W7-AF7)</f>
        <v>15360036.128114192</v>
      </c>
      <c r="BK7" s="91">
        <f t="shared" ref="BK7:BK11" si="35">(W7-AF7)+(Q7)</f>
        <v>18631368.128114194</v>
      </c>
      <c r="BL7" s="91">
        <f t="shared" ref="BL7:BL11" si="36">(W7-AF7)+(Q7+Y7)</f>
        <v>34000628.440114193</v>
      </c>
      <c r="BM7" s="91">
        <f t="shared" ref="BM7:BM11" si="37">(W7-AG7)</f>
        <v>-8250165.8259999976</v>
      </c>
      <c r="BN7" s="91">
        <f t="shared" ref="BN7:BN11" si="38">(W7-AG7)+(Q7)</f>
        <v>-4978833.8259999976</v>
      </c>
      <c r="BO7" s="91">
        <f t="shared" ref="BO7:BO11" si="39">(W7-AG7)+(Q7+Y7)</f>
        <v>10390426.486000001</v>
      </c>
      <c r="BP7" s="91">
        <f t="shared" ref="BP7:BP11" si="40">(BJ7+BM7)/2</f>
        <v>3554935.1510570971</v>
      </c>
      <c r="BQ7" s="91">
        <f t="shared" si="4"/>
        <v>6826267.1510570981</v>
      </c>
      <c r="BR7" s="91">
        <f t="shared" si="5"/>
        <v>22195527.463057097</v>
      </c>
    </row>
    <row r="8" spans="1:70">
      <c r="A8" s="4">
        <v>199</v>
      </c>
      <c r="B8" s="4">
        <v>4</v>
      </c>
      <c r="C8" s="5" t="s">
        <v>79</v>
      </c>
      <c r="D8" s="5" t="s">
        <v>80</v>
      </c>
      <c r="E8" s="76">
        <v>10757</v>
      </c>
      <c r="F8" s="5" t="s">
        <v>83</v>
      </c>
      <c r="G8" s="77">
        <f>'1 OPเขต4'!N8</f>
        <v>68179946.700000003</v>
      </c>
      <c r="H8" s="84">
        <f>'2 IP เขต4'!L7</f>
        <v>14108349.751</v>
      </c>
      <c r="I8" s="84">
        <f>'3 PP เขต4'!K7</f>
        <v>14870100.07</v>
      </c>
      <c r="J8" s="10">
        <f t="shared" si="0"/>
        <v>97158396.520999998</v>
      </c>
      <c r="K8" s="10">
        <f>'4 หักเงินเดือนเขต4'!H7</f>
        <v>36306149</v>
      </c>
      <c r="L8" s="10">
        <f>'4 หักเงินเดือนเขต4'!G7*0.01</f>
        <v>595860.07000000007</v>
      </c>
      <c r="M8" s="10">
        <f>'4 หักเงินเดือนเขต4'!G7*0.02</f>
        <v>1191720.1400000001</v>
      </c>
      <c r="N8" s="10">
        <f>'4 หักเงินเดือนเขต4'!G7*0.03</f>
        <v>1787580.21</v>
      </c>
      <c r="O8" s="10">
        <f>'4 หักเงินเดือนเขต4'!G7*0.04</f>
        <v>2383440.2800000003</v>
      </c>
      <c r="P8" s="10">
        <f>'4 หักเงินเดือนเขต4'!G7*0.05</f>
        <v>2979300.35</v>
      </c>
      <c r="Q8" s="87">
        <v>3068202</v>
      </c>
      <c r="R8" s="77">
        <v>3187714.1</v>
      </c>
      <c r="S8" s="10">
        <f t="shared" si="6"/>
        <v>60256387.450999998</v>
      </c>
      <c r="T8" s="10">
        <f t="shared" si="7"/>
        <v>59064667.310999997</v>
      </c>
      <c r="U8" s="10">
        <f t="shared" si="8"/>
        <v>58468807.240999997</v>
      </c>
      <c r="V8" s="10">
        <f t="shared" si="9"/>
        <v>57872947.170999996</v>
      </c>
      <c r="W8" s="10">
        <f t="shared" si="10"/>
        <v>57277087.100999996</v>
      </c>
      <c r="X8" s="91">
        <v>77725141.099999994</v>
      </c>
      <c r="Y8" s="91">
        <f t="shared" si="11"/>
        <v>15545028.219999999</v>
      </c>
      <c r="Z8" s="108">
        <f>S8/'1 OPเขต4'!G8</f>
        <v>887.93839541120815</v>
      </c>
      <c r="AA8" s="108">
        <f>T8/'1 OPเขต4'!G8</f>
        <v>870.37720208956534</v>
      </c>
      <c r="AB8" s="108">
        <f>U8/'1 OPเขต4'!G8</f>
        <v>861.59660542874406</v>
      </c>
      <c r="AC8" s="108">
        <f>V8/'1 OPเขต4'!G8</f>
        <v>852.81600876792265</v>
      </c>
      <c r="AD8" s="108">
        <f>W8/'1 OPเขต4'!G8</f>
        <v>844.03541210710125</v>
      </c>
      <c r="AE8" s="91">
        <f>VLOOKUP($E8,'[1]moc eval'!$C$2:$U$846,19,FALSE)</f>
        <v>59088179.584001526</v>
      </c>
      <c r="AF8" s="91">
        <f t="shared" si="12"/>
        <v>47270543.667201221</v>
      </c>
      <c r="AG8" s="105">
        <v>56309350.719999999</v>
      </c>
      <c r="AH8" s="170">
        <v>58661602.32</v>
      </c>
      <c r="AI8" s="91">
        <f t="shared" si="13"/>
        <v>11794123.643798776</v>
      </c>
      <c r="AJ8" s="91">
        <f t="shared" si="14"/>
        <v>14862325.643798776</v>
      </c>
      <c r="AK8" s="91">
        <f t="shared" si="15"/>
        <v>30407353.863798775</v>
      </c>
      <c r="AL8" s="91">
        <f t="shared" si="16"/>
        <v>2755316.5909999982</v>
      </c>
      <c r="AM8" s="91">
        <f t="shared" si="17"/>
        <v>5823518.5909999982</v>
      </c>
      <c r="AN8" s="91">
        <f t="shared" si="18"/>
        <v>21368546.810999997</v>
      </c>
      <c r="AO8" s="91">
        <f t="shared" si="19"/>
        <v>7274720.1173993871</v>
      </c>
      <c r="AP8" s="91">
        <f t="shared" si="1"/>
        <v>10342922.117399387</v>
      </c>
      <c r="AQ8" s="91">
        <f t="shared" si="1"/>
        <v>25887950.337399386</v>
      </c>
      <c r="AR8" s="91">
        <f t="shared" si="20"/>
        <v>11198263.573798776</v>
      </c>
      <c r="AS8" s="91">
        <f t="shared" si="21"/>
        <v>14266465.573798776</v>
      </c>
      <c r="AT8" s="91">
        <f t="shared" si="22"/>
        <v>29811493.793798774</v>
      </c>
      <c r="AU8" s="91">
        <f t="shared" si="23"/>
        <v>2159456.5209999979</v>
      </c>
      <c r="AV8" s="91">
        <f t="shared" si="24"/>
        <v>5227658.5209999979</v>
      </c>
      <c r="AW8" s="91">
        <f t="shared" si="25"/>
        <v>20772686.740999997</v>
      </c>
      <c r="AX8" s="91">
        <f t="shared" si="26"/>
        <v>6678860.0473993868</v>
      </c>
      <c r="AY8" s="91">
        <f t="shared" si="2"/>
        <v>9747062.0473993868</v>
      </c>
      <c r="AZ8" s="91">
        <f t="shared" si="2"/>
        <v>25292090.267399386</v>
      </c>
      <c r="BA8" s="91">
        <f t="shared" si="27"/>
        <v>10602403.503798775</v>
      </c>
      <c r="BB8" s="91">
        <f t="shared" si="28"/>
        <v>13670605.503798775</v>
      </c>
      <c r="BC8" s="91">
        <f t="shared" si="29"/>
        <v>29215633.723798774</v>
      </c>
      <c r="BD8" s="91">
        <f t="shared" si="30"/>
        <v>1563596.4509999976</v>
      </c>
      <c r="BE8" s="91">
        <f t="shared" si="31"/>
        <v>4631798.4509999976</v>
      </c>
      <c r="BF8" s="91">
        <f t="shared" si="32"/>
        <v>20176826.670999996</v>
      </c>
      <c r="BG8" s="91">
        <f t="shared" si="33"/>
        <v>6082999.9773993865</v>
      </c>
      <c r="BH8" s="91">
        <f t="shared" si="3"/>
        <v>9151201.9773993865</v>
      </c>
      <c r="BI8" s="91">
        <f t="shared" si="3"/>
        <v>24696230.197399385</v>
      </c>
      <c r="BJ8" s="91">
        <f t="shared" si="34"/>
        <v>10006543.433798775</v>
      </c>
      <c r="BK8" s="91">
        <f t="shared" si="35"/>
        <v>13074745.433798775</v>
      </c>
      <c r="BL8" s="91">
        <f t="shared" si="36"/>
        <v>28619773.653798774</v>
      </c>
      <c r="BM8" s="91">
        <f t="shared" si="37"/>
        <v>967736.38099999726</v>
      </c>
      <c r="BN8" s="91">
        <f t="shared" si="38"/>
        <v>4035938.3809999973</v>
      </c>
      <c r="BO8" s="91">
        <f t="shared" si="39"/>
        <v>19580966.600999996</v>
      </c>
      <c r="BP8" s="91">
        <f t="shared" si="40"/>
        <v>5487139.9073993862</v>
      </c>
      <c r="BQ8" s="91">
        <f t="shared" si="4"/>
        <v>8555341.9073993862</v>
      </c>
      <c r="BR8" s="91">
        <f t="shared" si="5"/>
        <v>24100370.127399385</v>
      </c>
    </row>
    <row r="9" spans="1:70">
      <c r="A9" s="4">
        <v>200</v>
      </c>
      <c r="B9" s="4">
        <v>4</v>
      </c>
      <c r="C9" s="5" t="s">
        <v>79</v>
      </c>
      <c r="D9" s="5" t="s">
        <v>80</v>
      </c>
      <c r="E9" s="76">
        <v>10758</v>
      </c>
      <c r="F9" s="5" t="s">
        <v>84</v>
      </c>
      <c r="G9" s="77">
        <f>'1 OPเขต4'!N9</f>
        <v>77199138.600000009</v>
      </c>
      <c r="H9" s="84">
        <f>'2 IP เขต4'!L8</f>
        <v>14159762.233000001</v>
      </c>
      <c r="I9" s="84">
        <f>'3 PP เขต4'!K8</f>
        <v>18085648.829999998</v>
      </c>
      <c r="J9" s="10">
        <f t="shared" si="0"/>
        <v>109444549.663</v>
      </c>
      <c r="K9" s="10">
        <f>'4 หักเงินเดือนเขต4'!H8</f>
        <v>40269063</v>
      </c>
      <c r="L9" s="10">
        <f>'4 หักเงินเดือนเขต4'!G8*0.01</f>
        <v>660899.81000000006</v>
      </c>
      <c r="M9" s="10">
        <f>'4 หักเงินเดือนเขต4'!G8*0.02</f>
        <v>1321799.6200000001</v>
      </c>
      <c r="N9" s="10">
        <f>'4 หักเงินเดือนเขต4'!G8*0.03</f>
        <v>1982699.43</v>
      </c>
      <c r="O9" s="10">
        <f>'4 หักเงินเดือนเขต4'!G8*0.04</f>
        <v>2643599.2400000002</v>
      </c>
      <c r="P9" s="10">
        <f>'4 หักเงินเดือนเขต4'!G8*0.05</f>
        <v>3304499.0500000003</v>
      </c>
      <c r="Q9" s="87">
        <v>3367851</v>
      </c>
      <c r="R9" s="77">
        <v>3597779.66</v>
      </c>
      <c r="S9" s="10">
        <f t="shared" si="6"/>
        <v>68514586.853</v>
      </c>
      <c r="T9" s="10">
        <f t="shared" si="7"/>
        <v>67192787.23300001</v>
      </c>
      <c r="U9" s="10">
        <f t="shared" si="8"/>
        <v>66531887.423</v>
      </c>
      <c r="V9" s="10">
        <f t="shared" si="9"/>
        <v>65870987.612999998</v>
      </c>
      <c r="W9" s="10">
        <f t="shared" si="10"/>
        <v>65210087.803000003</v>
      </c>
      <c r="X9" s="91">
        <v>24110614.600000001</v>
      </c>
      <c r="Y9" s="91">
        <f t="shared" si="11"/>
        <v>4822122.9200000009</v>
      </c>
      <c r="Z9" s="108">
        <f>S9/'1 OPเขต4'!G9</f>
        <v>891.67582254873889</v>
      </c>
      <c r="AA9" s="108">
        <f>T9/'1 OPเขต4'!G9</f>
        <v>874.47340161118211</v>
      </c>
      <c r="AB9" s="108">
        <f>U9/'1 OPเขต4'!G9</f>
        <v>865.87219114240349</v>
      </c>
      <c r="AC9" s="108">
        <f>V9/'1 OPเขต4'!G9</f>
        <v>857.27098067362499</v>
      </c>
      <c r="AD9" s="108">
        <f>W9/'1 OPเขต4'!G9</f>
        <v>848.6697702048466</v>
      </c>
      <c r="AE9" s="91">
        <f>VLOOKUP($E9,'[1]moc eval'!$C$2:$U$846,19,FALSE)</f>
        <v>81790724.698424533</v>
      </c>
      <c r="AF9" s="91">
        <f t="shared" si="12"/>
        <v>65432579.758739628</v>
      </c>
      <c r="AG9" s="105">
        <v>61888303.370000005</v>
      </c>
      <c r="AH9" s="170">
        <v>67585114.890000001</v>
      </c>
      <c r="AI9" s="91">
        <f t="shared" si="13"/>
        <v>1760207.4742603824</v>
      </c>
      <c r="AJ9" s="91">
        <f t="shared" si="14"/>
        <v>5128058.4742603824</v>
      </c>
      <c r="AK9" s="91">
        <f t="shared" si="15"/>
        <v>9950181.3942603841</v>
      </c>
      <c r="AL9" s="91">
        <f t="shared" si="16"/>
        <v>5304483.8630000055</v>
      </c>
      <c r="AM9" s="91">
        <f t="shared" si="17"/>
        <v>8672334.8630000055</v>
      </c>
      <c r="AN9" s="91">
        <f t="shared" si="18"/>
        <v>13494457.783000007</v>
      </c>
      <c r="AO9" s="91">
        <f t="shared" si="19"/>
        <v>3532345.6686301939</v>
      </c>
      <c r="AP9" s="91">
        <f t="shared" si="1"/>
        <v>6900196.6686301939</v>
      </c>
      <c r="AQ9" s="91">
        <f t="shared" si="1"/>
        <v>11722319.588630196</v>
      </c>
      <c r="AR9" s="91">
        <f t="shared" si="20"/>
        <v>1099307.6642603725</v>
      </c>
      <c r="AS9" s="91">
        <f t="shared" si="21"/>
        <v>4467158.6642603725</v>
      </c>
      <c r="AT9" s="91">
        <f t="shared" si="22"/>
        <v>9289281.5842603743</v>
      </c>
      <c r="AU9" s="91">
        <f t="shared" si="23"/>
        <v>4643584.0529999956</v>
      </c>
      <c r="AV9" s="91">
        <f t="shared" si="24"/>
        <v>8011435.0529999956</v>
      </c>
      <c r="AW9" s="91">
        <f t="shared" si="25"/>
        <v>12833557.972999997</v>
      </c>
      <c r="AX9" s="91">
        <f t="shared" si="26"/>
        <v>2871445.8586301841</v>
      </c>
      <c r="AY9" s="91">
        <f t="shared" si="2"/>
        <v>6239296.8586301841</v>
      </c>
      <c r="AZ9" s="91">
        <f t="shared" si="2"/>
        <v>11061419.778630186</v>
      </c>
      <c r="BA9" s="91">
        <f t="shared" si="27"/>
        <v>438407.85426037014</v>
      </c>
      <c r="BB9" s="91">
        <f t="shared" si="28"/>
        <v>3806258.8542603701</v>
      </c>
      <c r="BC9" s="91">
        <f t="shared" si="29"/>
        <v>8628381.7742603719</v>
      </c>
      <c r="BD9" s="91">
        <f t="shared" si="30"/>
        <v>3982684.2429999933</v>
      </c>
      <c r="BE9" s="91">
        <f t="shared" si="31"/>
        <v>7350535.2429999933</v>
      </c>
      <c r="BF9" s="91">
        <f t="shared" si="32"/>
        <v>12172658.162999995</v>
      </c>
      <c r="BG9" s="91">
        <f t="shared" si="33"/>
        <v>2210546.0486301817</v>
      </c>
      <c r="BH9" s="91">
        <f t="shared" si="3"/>
        <v>5578397.0486301817</v>
      </c>
      <c r="BI9" s="91">
        <f t="shared" si="3"/>
        <v>10400519.968630183</v>
      </c>
      <c r="BJ9" s="91">
        <f t="shared" si="34"/>
        <v>-222491.9557396248</v>
      </c>
      <c r="BK9" s="91">
        <f t="shared" si="35"/>
        <v>3145359.0442603752</v>
      </c>
      <c r="BL9" s="91">
        <f t="shared" si="36"/>
        <v>7967481.9642603761</v>
      </c>
      <c r="BM9" s="91">
        <f t="shared" si="37"/>
        <v>3321784.4329999983</v>
      </c>
      <c r="BN9" s="91">
        <f t="shared" si="38"/>
        <v>6689635.4329999983</v>
      </c>
      <c r="BO9" s="91">
        <f t="shared" si="39"/>
        <v>11511758.353</v>
      </c>
      <c r="BP9" s="91">
        <f t="shared" si="40"/>
        <v>1549646.2386301868</v>
      </c>
      <c r="BQ9" s="91">
        <f t="shared" si="4"/>
        <v>4917497.2386301868</v>
      </c>
      <c r="BR9" s="91">
        <f t="shared" si="5"/>
        <v>9739620.1586301886</v>
      </c>
    </row>
    <row r="10" spans="1:70">
      <c r="A10" s="4">
        <v>201</v>
      </c>
      <c r="B10" s="4">
        <v>4</v>
      </c>
      <c r="C10" s="5" t="s">
        <v>79</v>
      </c>
      <c r="D10" s="5" t="s">
        <v>80</v>
      </c>
      <c r="E10" s="76">
        <v>10759</v>
      </c>
      <c r="F10" s="5" t="s">
        <v>85</v>
      </c>
      <c r="G10" s="77">
        <f>'1 OPเขต4'!N10</f>
        <v>50233995.300000004</v>
      </c>
      <c r="H10" s="84">
        <f>'2 IP เขต4'!L9</f>
        <v>14884007.891000001</v>
      </c>
      <c r="I10" s="84">
        <f>'3 PP เขต4'!K9</f>
        <v>10391400.41</v>
      </c>
      <c r="J10" s="10">
        <f t="shared" si="0"/>
        <v>75509403.601000011</v>
      </c>
      <c r="K10" s="10">
        <f>'4 หักเงินเดือนเขต4'!H9</f>
        <v>33800143</v>
      </c>
      <c r="L10" s="10">
        <f>'4 หักเงินเดือนเขต4'!G9*0.01</f>
        <v>554731.26</v>
      </c>
      <c r="M10" s="10">
        <f>'4 หักเงินเดือนเขต4'!G9*0.02</f>
        <v>1109462.52</v>
      </c>
      <c r="N10" s="10">
        <f>'4 หักเงินเดือนเขต4'!G9*0.03</f>
        <v>1664193.78</v>
      </c>
      <c r="O10" s="10">
        <f>'4 หักเงินเดือนเขต4'!G9*0.04</f>
        <v>2218925.04</v>
      </c>
      <c r="P10" s="10">
        <f>'4 หักเงินเดือนเขต4'!G9*0.05</f>
        <v>2773656.3000000003</v>
      </c>
      <c r="Q10" s="87">
        <v>3322715</v>
      </c>
      <c r="R10" s="77">
        <v>2356331.7599999998</v>
      </c>
      <c r="S10" s="10">
        <f t="shared" si="6"/>
        <v>41154529.341000013</v>
      </c>
      <c r="T10" s="10">
        <f t="shared" si="7"/>
        <v>40045066.82100001</v>
      </c>
      <c r="U10" s="10">
        <f t="shared" si="8"/>
        <v>39490335.561000012</v>
      </c>
      <c r="V10" s="10">
        <f t="shared" si="9"/>
        <v>38935604.301000014</v>
      </c>
      <c r="W10" s="10">
        <f t="shared" si="10"/>
        <v>38380873.041000016</v>
      </c>
      <c r="X10" s="91">
        <v>2341286.5499999998</v>
      </c>
      <c r="Y10" s="91">
        <f t="shared" si="11"/>
        <v>468257.31</v>
      </c>
      <c r="Z10" s="108">
        <f>S10/'1 OPเขต4'!G10</f>
        <v>823.10704896097945</v>
      </c>
      <c r="AA10" s="108">
        <f>T10/'1 OPเขต4'!G10</f>
        <v>800.9173547670955</v>
      </c>
      <c r="AB10" s="108">
        <f>U10/'1 OPเขต4'!G10</f>
        <v>789.82250767015364</v>
      </c>
      <c r="AC10" s="108">
        <f>V10/'1 OPเขต4'!G10</f>
        <v>778.72766057321178</v>
      </c>
      <c r="AD10" s="108">
        <f>W10/'1 OPเขต4'!G10</f>
        <v>767.6328134762698</v>
      </c>
      <c r="AE10" s="91">
        <f>VLOOKUP($E10,'[1]moc eval'!$C$2:$U$846,19,FALSE)</f>
        <v>47105563.493437342</v>
      </c>
      <c r="AF10" s="91">
        <f t="shared" si="12"/>
        <v>37684450.794749878</v>
      </c>
      <c r="AG10" s="105">
        <v>43580639.859999999</v>
      </c>
      <c r="AH10" s="170">
        <v>43464167.609999999</v>
      </c>
      <c r="AI10" s="91">
        <f t="shared" si="13"/>
        <v>2360616.0262501314</v>
      </c>
      <c r="AJ10" s="91">
        <f t="shared" si="14"/>
        <v>5683331.0262501314</v>
      </c>
      <c r="AK10" s="91">
        <f t="shared" si="15"/>
        <v>6151588.3362501319</v>
      </c>
      <c r="AL10" s="91">
        <f t="shared" si="16"/>
        <v>-3535573.0389999896</v>
      </c>
      <c r="AM10" s="91">
        <f t="shared" si="17"/>
        <v>-212858.03899998963</v>
      </c>
      <c r="AN10" s="91">
        <f t="shared" si="18"/>
        <v>255399.27100001043</v>
      </c>
      <c r="AO10" s="91">
        <f t="shared" si="19"/>
        <v>-587478.5063749291</v>
      </c>
      <c r="AP10" s="91">
        <f t="shared" si="1"/>
        <v>2735236.4936250709</v>
      </c>
      <c r="AQ10" s="91">
        <f t="shared" si="1"/>
        <v>3203493.8036250714</v>
      </c>
      <c r="AR10" s="91">
        <f t="shared" si="20"/>
        <v>1805884.7662501335</v>
      </c>
      <c r="AS10" s="91">
        <f t="shared" si="21"/>
        <v>5128599.7662501335</v>
      </c>
      <c r="AT10" s="91">
        <f t="shared" si="22"/>
        <v>5596857.076250134</v>
      </c>
      <c r="AU10" s="91">
        <f t="shared" si="23"/>
        <v>-4090304.2989999875</v>
      </c>
      <c r="AV10" s="91">
        <f t="shared" si="24"/>
        <v>-767589.29899998754</v>
      </c>
      <c r="AW10" s="91">
        <f t="shared" si="25"/>
        <v>-299331.98899998749</v>
      </c>
      <c r="AX10" s="91">
        <f t="shared" si="26"/>
        <v>-1142209.766374927</v>
      </c>
      <c r="AY10" s="91">
        <f t="shared" si="2"/>
        <v>2180505.233625073</v>
      </c>
      <c r="AZ10" s="91">
        <f t="shared" si="2"/>
        <v>2648762.5436250735</v>
      </c>
      <c r="BA10" s="91">
        <f t="shared" si="27"/>
        <v>1251153.5062501356</v>
      </c>
      <c r="BB10" s="91">
        <f t="shared" si="28"/>
        <v>4573868.5062501356</v>
      </c>
      <c r="BC10" s="91">
        <f t="shared" si="29"/>
        <v>5042125.8162501361</v>
      </c>
      <c r="BD10" s="91">
        <f t="shared" si="30"/>
        <v>-4645035.5589999855</v>
      </c>
      <c r="BE10" s="91">
        <f t="shared" si="31"/>
        <v>-1322320.5589999855</v>
      </c>
      <c r="BF10" s="91">
        <f t="shared" si="32"/>
        <v>-854063.2489999854</v>
      </c>
      <c r="BG10" s="91">
        <f t="shared" si="33"/>
        <v>-1696941.0263749249</v>
      </c>
      <c r="BH10" s="91">
        <f t="shared" si="3"/>
        <v>1625773.9736250751</v>
      </c>
      <c r="BI10" s="91">
        <f t="shared" si="3"/>
        <v>2094031.2836250754</v>
      </c>
      <c r="BJ10" s="91">
        <f t="shared" si="34"/>
        <v>696422.24625013769</v>
      </c>
      <c r="BK10" s="91">
        <f t="shared" si="35"/>
        <v>4019137.2462501377</v>
      </c>
      <c r="BL10" s="91">
        <f t="shared" si="36"/>
        <v>4487394.5562501382</v>
      </c>
      <c r="BM10" s="91">
        <f t="shared" si="37"/>
        <v>-5199766.8189999834</v>
      </c>
      <c r="BN10" s="91">
        <f t="shared" si="38"/>
        <v>-1877051.8189999834</v>
      </c>
      <c r="BO10" s="91">
        <f t="shared" si="39"/>
        <v>-1408794.5089999833</v>
      </c>
      <c r="BP10" s="91">
        <f t="shared" si="40"/>
        <v>-2251672.2863749228</v>
      </c>
      <c r="BQ10" s="91">
        <f t="shared" si="4"/>
        <v>1071042.7136250772</v>
      </c>
      <c r="BR10" s="91">
        <f t="shared" si="5"/>
        <v>1539300.0236250774</v>
      </c>
    </row>
    <row r="11" spans="1:70">
      <c r="A11" s="4">
        <v>202</v>
      </c>
      <c r="B11" s="4">
        <v>4</v>
      </c>
      <c r="C11" s="5" t="s">
        <v>79</v>
      </c>
      <c r="D11" s="5" t="s">
        <v>80</v>
      </c>
      <c r="E11" s="76">
        <v>10760</v>
      </c>
      <c r="F11" s="5" t="s">
        <v>86</v>
      </c>
      <c r="G11" s="77">
        <f>'1 OPเขต4'!N11</f>
        <v>54926949</v>
      </c>
      <c r="H11" s="84">
        <f>'2 IP เขต4'!L10</f>
        <v>13722596.977</v>
      </c>
      <c r="I11" s="84">
        <f>'3 PP เขต4'!K10</f>
        <v>13479195.73</v>
      </c>
      <c r="J11" s="10">
        <f t="shared" si="0"/>
        <v>82128741.707000002</v>
      </c>
      <c r="K11" s="10">
        <f>'4 หักเงินเดือนเขต4'!H10</f>
        <v>43761760</v>
      </c>
      <c r="L11" s="10">
        <f>'4 หักเงินเดือนเขต4'!G10*0.01</f>
        <v>718222.29</v>
      </c>
      <c r="M11" s="10">
        <f>'4 หักเงินเดือนเขต4'!G10*0.02</f>
        <v>1436444.58</v>
      </c>
      <c r="N11" s="10">
        <f>'4 หักเงินเดือนเขต4'!G10*0.03</f>
        <v>2154666.87</v>
      </c>
      <c r="O11" s="10">
        <f>'4 หักเงินเดือนเขต4'!G10*0.04</f>
        <v>2872889.16</v>
      </c>
      <c r="P11" s="10">
        <f>'4 หักเงินเดือนเขต4'!G10*0.05</f>
        <v>3591111.45</v>
      </c>
      <c r="Q11" s="87">
        <v>1586925</v>
      </c>
      <c r="R11" s="77">
        <v>2549160</v>
      </c>
      <c r="S11" s="10">
        <f t="shared" si="6"/>
        <v>37648759.417000003</v>
      </c>
      <c r="T11" s="10">
        <f t="shared" si="7"/>
        <v>36212314.837000005</v>
      </c>
      <c r="U11" s="10">
        <f t="shared" si="8"/>
        <v>35494092.547000006</v>
      </c>
      <c r="V11" s="10">
        <f t="shared" si="9"/>
        <v>34775870.256999999</v>
      </c>
      <c r="W11" s="10">
        <f t="shared" si="10"/>
        <v>34057647.967</v>
      </c>
      <c r="X11" s="91">
        <v>36641905.030000001</v>
      </c>
      <c r="Y11" s="91">
        <f t="shared" si="11"/>
        <v>7328381.006000001</v>
      </c>
      <c r="Z11" s="108">
        <f>S11/'1 OPเขต4'!G11</f>
        <v>688.65482745564304</v>
      </c>
      <c r="AA11" s="108">
        <f>T11/'1 OPเขต4'!G11</f>
        <v>662.3800043351016</v>
      </c>
      <c r="AB11" s="108">
        <f>U11/'1 OPเขต4'!G11</f>
        <v>649.24259277483088</v>
      </c>
      <c r="AC11" s="108">
        <f>V11/'1 OPเขต4'!G11</f>
        <v>636.10518121456005</v>
      </c>
      <c r="AD11" s="108">
        <f>W11/'1 OPเขต4'!G11</f>
        <v>622.96776965428933</v>
      </c>
      <c r="AE11" s="91">
        <f>VLOOKUP($E11,'[1]moc eval'!$C$2:$U$846,19,FALSE)</f>
        <v>55859537.813013822</v>
      </c>
      <c r="AF11" s="91">
        <f t="shared" si="12"/>
        <v>44687630.250411063</v>
      </c>
      <c r="AG11" s="105">
        <v>39676731.539999999</v>
      </c>
      <c r="AH11" s="170">
        <v>36809388.089999996</v>
      </c>
      <c r="AI11" s="91">
        <f t="shared" si="13"/>
        <v>-8475315.4134110585</v>
      </c>
      <c r="AJ11" s="91">
        <f t="shared" si="14"/>
        <v>-6888390.4134110585</v>
      </c>
      <c r="AK11" s="91">
        <f t="shared" si="15"/>
        <v>439990.5925889425</v>
      </c>
      <c r="AL11" s="91">
        <f t="shared" si="16"/>
        <v>-3464416.7029999942</v>
      </c>
      <c r="AM11" s="91">
        <f t="shared" si="17"/>
        <v>-1877491.7029999942</v>
      </c>
      <c r="AN11" s="91">
        <f t="shared" si="18"/>
        <v>5450889.3030000068</v>
      </c>
      <c r="AO11" s="91">
        <f t="shared" si="19"/>
        <v>-5969866.0582055263</v>
      </c>
      <c r="AP11" s="91">
        <f t="shared" si="1"/>
        <v>-4382941.0582055263</v>
      </c>
      <c r="AQ11" s="91">
        <f t="shared" si="1"/>
        <v>2945439.9477944747</v>
      </c>
      <c r="AR11" s="91">
        <f t="shared" si="20"/>
        <v>-9193537.7034110576</v>
      </c>
      <c r="AS11" s="91">
        <f t="shared" si="21"/>
        <v>-7606612.7034110576</v>
      </c>
      <c r="AT11" s="91">
        <f t="shared" si="22"/>
        <v>-278231.69741105661</v>
      </c>
      <c r="AU11" s="91">
        <f t="shared" si="23"/>
        <v>-4182638.9929999933</v>
      </c>
      <c r="AV11" s="91">
        <f t="shared" si="24"/>
        <v>-2595713.9929999933</v>
      </c>
      <c r="AW11" s="91">
        <f t="shared" si="25"/>
        <v>4732667.0130000077</v>
      </c>
      <c r="AX11" s="91">
        <f t="shared" si="26"/>
        <v>-6688088.3482055254</v>
      </c>
      <c r="AY11" s="91">
        <f t="shared" si="2"/>
        <v>-5101163.3482055254</v>
      </c>
      <c r="AZ11" s="91">
        <f t="shared" si="2"/>
        <v>2227217.6577944756</v>
      </c>
      <c r="BA11" s="91">
        <f t="shared" si="27"/>
        <v>-9911759.9934110641</v>
      </c>
      <c r="BB11" s="91">
        <f t="shared" si="28"/>
        <v>-8324834.9934110641</v>
      </c>
      <c r="BC11" s="91">
        <f t="shared" si="29"/>
        <v>-996453.98741106316</v>
      </c>
      <c r="BD11" s="91">
        <f t="shared" si="30"/>
        <v>-4900861.2829999998</v>
      </c>
      <c r="BE11" s="91">
        <f t="shared" si="31"/>
        <v>-3313936.2829999998</v>
      </c>
      <c r="BF11" s="91">
        <f t="shared" si="32"/>
        <v>4014444.7230000012</v>
      </c>
      <c r="BG11" s="91">
        <f t="shared" si="33"/>
        <v>-7406310.638205532</v>
      </c>
      <c r="BH11" s="91">
        <f t="shared" si="3"/>
        <v>-5819385.638205532</v>
      </c>
      <c r="BI11" s="91">
        <f t="shared" si="3"/>
        <v>1508995.367794469</v>
      </c>
      <c r="BJ11" s="91">
        <f t="shared" si="34"/>
        <v>-10629982.283411063</v>
      </c>
      <c r="BK11" s="91">
        <f t="shared" si="35"/>
        <v>-9043057.2834110633</v>
      </c>
      <c r="BL11" s="91">
        <f t="shared" si="36"/>
        <v>-1714676.2774110623</v>
      </c>
      <c r="BM11" s="91">
        <f t="shared" si="37"/>
        <v>-5619083.5729999989</v>
      </c>
      <c r="BN11" s="91">
        <f t="shared" si="38"/>
        <v>-4032158.5729999989</v>
      </c>
      <c r="BO11" s="91">
        <f t="shared" si="39"/>
        <v>3296222.4330000021</v>
      </c>
      <c r="BP11" s="91">
        <f t="shared" si="40"/>
        <v>-8124532.9282055311</v>
      </c>
      <c r="BQ11" s="91">
        <f t="shared" si="4"/>
        <v>-6537607.9282055311</v>
      </c>
      <c r="BR11" s="91">
        <f t="shared" si="5"/>
        <v>790773.07779446989</v>
      </c>
    </row>
    <row r="12" spans="1:70">
      <c r="A12" s="44"/>
      <c r="B12" s="45"/>
      <c r="C12" s="40"/>
      <c r="D12" s="47" t="s">
        <v>167</v>
      </c>
      <c r="E12" s="48"/>
      <c r="F12" s="48"/>
      <c r="G12" s="86">
        <f t="shared" ref="G12:AF12" si="41">G6+G7+G8+G9+G10+G11</f>
        <v>519611750.70000005</v>
      </c>
      <c r="H12" s="86">
        <f t="shared" si="41"/>
        <v>270495807.78807098</v>
      </c>
      <c r="I12" s="86">
        <f t="shared" si="41"/>
        <v>121671140.61</v>
      </c>
      <c r="J12" s="86">
        <f t="shared" si="41"/>
        <v>911778699.0980711</v>
      </c>
      <c r="K12" s="86">
        <f t="shared" si="41"/>
        <v>405881960</v>
      </c>
      <c r="L12" s="86">
        <f t="shared" si="41"/>
        <v>6661374.4899999993</v>
      </c>
      <c r="M12" s="86">
        <f t="shared" si="41"/>
        <v>13322748.979999999</v>
      </c>
      <c r="N12" s="86">
        <f t="shared" si="41"/>
        <v>19984123.470000003</v>
      </c>
      <c r="O12" s="86">
        <f t="shared" si="41"/>
        <v>26645497.959999997</v>
      </c>
      <c r="P12" s="86">
        <f t="shared" si="41"/>
        <v>33306872.450000003</v>
      </c>
      <c r="Q12" s="86">
        <f t="shared" si="41"/>
        <v>28803437</v>
      </c>
      <c r="R12" s="86">
        <f t="shared" si="41"/>
        <v>24253685.990000002</v>
      </c>
      <c r="S12" s="92">
        <f t="shared" si="41"/>
        <v>499235364.60807097</v>
      </c>
      <c r="T12" s="92">
        <f t="shared" si="41"/>
        <v>485912615.62807095</v>
      </c>
      <c r="U12" s="92">
        <f t="shared" si="41"/>
        <v>479251241.13807094</v>
      </c>
      <c r="V12" s="92">
        <f t="shared" si="41"/>
        <v>472589866.64807105</v>
      </c>
      <c r="W12" s="92">
        <f t="shared" si="41"/>
        <v>465928492.15807104</v>
      </c>
      <c r="X12" s="92">
        <f t="shared" si="41"/>
        <v>229949286.62</v>
      </c>
      <c r="Y12" s="92">
        <f t="shared" si="41"/>
        <v>45989857.324000001</v>
      </c>
      <c r="Z12" s="92">
        <f>S12/'1 OPเขต4'!G12</f>
        <v>965.30105438535247</v>
      </c>
      <c r="AA12" s="92">
        <f>T12/'1 OPเขต4'!G12</f>
        <v>939.54073260245627</v>
      </c>
      <c r="AB12" s="92">
        <f>U12/'1 OPเขต4'!G12</f>
        <v>926.66057171100817</v>
      </c>
      <c r="AC12" s="92">
        <f>V12/'1 OPเขต4'!G12</f>
        <v>913.78041081956042</v>
      </c>
      <c r="AD12" s="92">
        <f>W12/'1 OPเขต4'!G12</f>
        <v>900.90024992811232</v>
      </c>
      <c r="AE12" s="92">
        <f t="shared" si="41"/>
        <v>577013484.59262884</v>
      </c>
      <c r="AF12" s="92">
        <f t="shared" si="41"/>
        <v>461610787.67410314</v>
      </c>
      <c r="AG12" s="165">
        <f>SUBTOTAL(9,AG6:AG11)</f>
        <v>505364389.43000001</v>
      </c>
      <c r="AH12" s="165">
        <f>SUBTOTAL(9,AH6:AH11)</f>
        <v>489004855.30000001</v>
      </c>
      <c r="AI12" s="92">
        <f t="shared" ref="AI12" si="42">AI6+AI7+AI8+AI9+AI10+AI11</f>
        <v>24301827.953967921</v>
      </c>
      <c r="AJ12" s="92">
        <f t="shared" ref="AJ12" si="43">AJ6+AJ7+AJ8+AJ9+AJ10+AJ11</f>
        <v>53105264.953967921</v>
      </c>
      <c r="AK12" s="92">
        <f t="shared" ref="AK12:AM12" si="44">AK6+AK7+AK8+AK9+AK10+AK11</f>
        <v>99095122.277967915</v>
      </c>
      <c r="AL12" s="92">
        <f t="shared" si="44"/>
        <v>-19451773.80192896</v>
      </c>
      <c r="AM12" s="92">
        <f t="shared" si="44"/>
        <v>9351663.1980710402</v>
      </c>
      <c r="AN12" s="92">
        <f t="shared" ref="AN12:AP12" si="45">AN6+AN7+AN8+AN9+AN10+AN11</f>
        <v>55341520.522071049</v>
      </c>
      <c r="AO12" s="92">
        <f t="shared" si="45"/>
        <v>2425027.0760194808</v>
      </c>
      <c r="AP12" s="92">
        <f t="shared" si="45"/>
        <v>31228464.076019485</v>
      </c>
      <c r="AQ12" s="92">
        <f t="shared" ref="AQ12:AY12" si="46">AQ6+AQ7+AQ8+AQ9+AQ10+AQ11</f>
        <v>77218321.400019497</v>
      </c>
      <c r="AR12" s="92">
        <f t="shared" si="46"/>
        <v>17640453.463967912</v>
      </c>
      <c r="AS12" s="92">
        <f t="shared" si="46"/>
        <v>46443890.463967912</v>
      </c>
      <c r="AT12" s="92">
        <f t="shared" si="46"/>
        <v>92433747.78796792</v>
      </c>
      <c r="AU12" s="92">
        <f t="shared" si="46"/>
        <v>-26113148.291928969</v>
      </c>
      <c r="AV12" s="92">
        <f t="shared" si="46"/>
        <v>2690288.7080710307</v>
      </c>
      <c r="AW12" s="92">
        <f t="shared" si="46"/>
        <v>48680146.032071039</v>
      </c>
      <c r="AX12" s="92">
        <f t="shared" si="46"/>
        <v>-4236347.4139805296</v>
      </c>
      <c r="AY12" s="92">
        <f t="shared" si="46"/>
        <v>24567089.586019471</v>
      </c>
      <c r="AZ12" s="92">
        <f t="shared" ref="AZ12:BH12" si="47">AZ6+AZ7+AZ8+AZ9+AZ10+AZ11</f>
        <v>70556946.910019472</v>
      </c>
      <c r="BA12" s="92">
        <f t="shared" si="47"/>
        <v>10979078.97396791</v>
      </c>
      <c r="BB12" s="92">
        <f t="shared" si="47"/>
        <v>39782515.97396791</v>
      </c>
      <c r="BC12" s="92">
        <f t="shared" si="47"/>
        <v>85772373.297967911</v>
      </c>
      <c r="BD12" s="92">
        <f t="shared" si="47"/>
        <v>-32774522.781928971</v>
      </c>
      <c r="BE12" s="92">
        <f t="shared" si="47"/>
        <v>-3971085.7819289714</v>
      </c>
      <c r="BF12" s="92">
        <f t="shared" si="47"/>
        <v>42018771.54207103</v>
      </c>
      <c r="BG12" s="92">
        <f t="shared" si="47"/>
        <v>-10897721.903980531</v>
      </c>
      <c r="BH12" s="92">
        <f t="shared" si="47"/>
        <v>17905715.096019469</v>
      </c>
      <c r="BI12" s="92">
        <f t="shared" ref="BI12:BQ12" si="48">BI6+BI7+BI8+BI9+BI10+BI11</f>
        <v>63895572.42001947</v>
      </c>
      <c r="BJ12" s="92">
        <f t="shared" si="48"/>
        <v>4317704.4839679133</v>
      </c>
      <c r="BK12" s="92">
        <f t="shared" si="48"/>
        <v>33121141.483967915</v>
      </c>
      <c r="BL12" s="92">
        <f t="shared" si="48"/>
        <v>79110998.807967916</v>
      </c>
      <c r="BM12" s="92">
        <f t="shared" si="48"/>
        <v>-39435897.271928966</v>
      </c>
      <c r="BN12" s="92">
        <f t="shared" si="48"/>
        <v>-10632460.271928966</v>
      </c>
      <c r="BO12" s="92">
        <f t="shared" si="48"/>
        <v>35357397.052071035</v>
      </c>
      <c r="BP12" s="92">
        <f t="shared" si="48"/>
        <v>-17559096.393980525</v>
      </c>
      <c r="BQ12" s="92">
        <f t="shared" si="48"/>
        <v>11244340.606019475</v>
      </c>
      <c r="BR12" s="92">
        <f t="shared" ref="BR12" si="49">BR6+BR7+BR8+BR9+BR10+BR11</f>
        <v>57234197.930019476</v>
      </c>
    </row>
    <row r="13" spans="1:70">
      <c r="A13" s="4">
        <v>203</v>
      </c>
      <c r="B13" s="4">
        <v>4</v>
      </c>
      <c r="C13" s="5" t="s">
        <v>87</v>
      </c>
      <c r="D13" s="5" t="s">
        <v>88</v>
      </c>
      <c r="E13" s="76">
        <v>1130</v>
      </c>
      <c r="F13" s="5" t="s">
        <v>89</v>
      </c>
      <c r="G13" s="77">
        <f>'1 OPเขต4'!N13</f>
        <v>5697363.8499999996</v>
      </c>
      <c r="H13" s="84">
        <f>'2 IP เขต4'!L12</f>
        <v>0</v>
      </c>
      <c r="I13" s="84">
        <f>'3 PP เขต4'!K12</f>
        <v>1637857.84</v>
      </c>
      <c r="J13" s="10">
        <f t="shared" si="0"/>
        <v>7335221.6899999995</v>
      </c>
      <c r="K13" s="10">
        <f>'4 หักเงินเดือนเขต4'!H12</f>
        <v>972500</v>
      </c>
      <c r="L13" s="10">
        <f>'4 หักเงินเดือนเขต4'!G12*0.01</f>
        <v>15960.77</v>
      </c>
      <c r="M13" s="10">
        <f>'4 หักเงินเดือนเขต4'!G12*0.02</f>
        <v>31921.54</v>
      </c>
      <c r="N13" s="10">
        <f>'4 หักเงินเดือนเขต4'!G12*0.03</f>
        <v>47882.31</v>
      </c>
      <c r="O13" s="10">
        <f>'4 หักเงินเดือนเขต4'!G12*0.04</f>
        <v>63843.08</v>
      </c>
      <c r="P13" s="10">
        <f>'4 หักเงินเดือนเขต4'!G12*0.05</f>
        <v>79803.850000000006</v>
      </c>
      <c r="Q13" s="80"/>
      <c r="R13" s="77">
        <v>417454.62</v>
      </c>
      <c r="S13" s="10">
        <f t="shared" ref="S13:S70" si="50">J13-(K13+L13)</f>
        <v>6346760.9199999999</v>
      </c>
      <c r="T13" s="10">
        <f t="shared" si="7"/>
        <v>6314839.379999999</v>
      </c>
      <c r="U13" s="10">
        <f t="shared" ref="U13:U21" si="51">J13-(K13+L13+N13)</f>
        <v>6298878.6099999994</v>
      </c>
      <c r="V13" s="10">
        <f t="shared" ref="V13:V21" si="52">J13-(K13+L13+O13)</f>
        <v>6282917.8399999999</v>
      </c>
      <c r="W13" s="10">
        <f t="shared" ref="W13:W21" si="53">J13-(K13+L13+P13)</f>
        <v>6266957.0699999994</v>
      </c>
      <c r="X13" s="77">
        <v>12884843.203333333</v>
      </c>
      <c r="Y13" s="91">
        <f>X13*0.2</f>
        <v>2576968.6406666669</v>
      </c>
      <c r="Z13" s="105">
        <f>S13/'1 OPเขต4'!G13</f>
        <v>1056.9127260616153</v>
      </c>
      <c r="AA13" s="91">
        <f>T13/'1 OPเขต4'!G13</f>
        <v>1051.5968992506243</v>
      </c>
      <c r="AB13" s="91">
        <f>U13/'1 OPเขต4'!G13</f>
        <v>1048.9389858451289</v>
      </c>
      <c r="AC13" s="91">
        <f>V13/'1 OPเขต4'!G13</f>
        <v>1046.2810724396336</v>
      </c>
      <c r="AD13" s="91">
        <f>W13/'1 OPเขต4'!G13</f>
        <v>1043.6231590341381</v>
      </c>
      <c r="AE13" s="91">
        <v>0</v>
      </c>
      <c r="AF13" s="91">
        <f t="shared" si="12"/>
        <v>0</v>
      </c>
      <c r="AG13" s="91">
        <v>7383030.0000000009</v>
      </c>
      <c r="AH13" s="170">
        <v>4909309.3499999996</v>
      </c>
      <c r="AI13" s="91">
        <f t="shared" ref="AI13:AI21" si="54">(T13-AF13)</f>
        <v>6314839.379999999</v>
      </c>
      <c r="AJ13" s="91">
        <f t="shared" ref="AJ13:AJ21" si="55">(T13-AF13)+Q13</f>
        <v>6314839.379999999</v>
      </c>
      <c r="AK13" s="91">
        <f t="shared" ref="AK13:AK21" si="56">(T13-AF13)+(Q13+Y13)</f>
        <v>8891808.0206666663</v>
      </c>
      <c r="AL13" s="91">
        <f>T13-AG13</f>
        <v>-1068190.620000002</v>
      </c>
      <c r="AM13" s="91">
        <f>(T13-AG13)+Q13</f>
        <v>-1068190.620000002</v>
      </c>
      <c r="AN13" s="91">
        <f>(T13-AG13)+(Q13+Y13)</f>
        <v>1508778.0206666649</v>
      </c>
      <c r="AO13" s="91">
        <f t="shared" ref="AO13:AO21" si="57">(AI13+AL13)/2</f>
        <v>2623324.3799999985</v>
      </c>
      <c r="AP13" s="91">
        <f t="shared" ref="AP13:AP21" si="58">(AJ13+AM13)/2</f>
        <v>2623324.3799999985</v>
      </c>
      <c r="AQ13" s="91">
        <f t="shared" ref="AQ13:AQ21" si="59">(AK13+AN13)/2</f>
        <v>5200293.0206666654</v>
      </c>
      <c r="AR13" s="91">
        <f>(U13-AF13)</f>
        <v>6298878.6099999994</v>
      </c>
      <c r="AS13" s="91">
        <f>(U13-AF13)+Q13</f>
        <v>6298878.6099999994</v>
      </c>
      <c r="AT13" s="91">
        <f>(U13-AF13)+(Q13+Y13)</f>
        <v>8875847.2506666668</v>
      </c>
      <c r="AU13" s="91">
        <f t="shared" ref="AU13:AU21" si="60">(U13-AG13)</f>
        <v>-1084151.3900000015</v>
      </c>
      <c r="AV13" s="91">
        <f t="shared" ref="AV13:AV21" si="61">(U13-AG13)+Q13</f>
        <v>-1084151.3900000015</v>
      </c>
      <c r="AW13" s="91">
        <f t="shared" ref="AW13:AW21" si="62">(U13-AG13)+(Q13+Y13)</f>
        <v>1492817.2506666654</v>
      </c>
      <c r="AX13" s="91">
        <f t="shared" ref="AX13:AX21" si="63">(AR13+AU13)/2</f>
        <v>2607363.6099999989</v>
      </c>
      <c r="AY13" s="91">
        <f t="shared" ref="AY13:AY21" si="64">(AS13+AV13)/2</f>
        <v>2607363.6099999989</v>
      </c>
      <c r="AZ13" s="91">
        <f t="shared" ref="AZ13:AZ21" si="65">(AT13+AW13)/2</f>
        <v>5184332.2506666658</v>
      </c>
      <c r="BA13" s="91">
        <f t="shared" ref="BA13:BA21" si="66">(V13-AF13)</f>
        <v>6282917.8399999999</v>
      </c>
      <c r="BB13" s="91">
        <f t="shared" ref="BB13:BB21" si="67">(V13-AF13)+(Q13)</f>
        <v>6282917.8399999999</v>
      </c>
      <c r="BC13" s="91">
        <f t="shared" ref="BC13:BC21" si="68">(V13-AF13)+(Q13+Y13)</f>
        <v>8859886.4806666672</v>
      </c>
      <c r="BD13" s="91">
        <f t="shared" ref="BD13:BD21" si="69">(V13-AG13)</f>
        <v>-1100112.1600000011</v>
      </c>
      <c r="BE13" s="91">
        <f t="shared" ref="BE13:BE21" si="70">(V13-AG13)+(Q13)</f>
        <v>-1100112.1600000011</v>
      </c>
      <c r="BF13" s="91">
        <f t="shared" ref="BF13:BF21" si="71">(V13-AG13)+(Q13+Y13)</f>
        <v>1476856.4806666658</v>
      </c>
      <c r="BG13" s="91">
        <f t="shared" ref="BG13:BG21" si="72">(BA13+BD13)/2</f>
        <v>2591402.8399999994</v>
      </c>
      <c r="BH13" s="91">
        <f t="shared" ref="BH13:BH21" si="73">(BB13+BE13)/2</f>
        <v>2591402.8399999994</v>
      </c>
      <c r="BI13" s="91">
        <f t="shared" ref="BI13:BI21" si="74">(BC13+BF13)/2</f>
        <v>5168371.4806666663</v>
      </c>
      <c r="BJ13" s="91">
        <f t="shared" ref="BJ13:BJ21" si="75">(W13-AF13)</f>
        <v>6266957.0699999994</v>
      </c>
      <c r="BK13" s="91">
        <f t="shared" ref="BK13:BK21" si="76">(W13-AF13)+(Q13)</f>
        <v>6266957.0699999994</v>
      </c>
      <c r="BL13" s="91">
        <f t="shared" ref="BL13:BL21" si="77">(W13-AF13)+(Q13+Y13)</f>
        <v>8843925.7106666658</v>
      </c>
      <c r="BM13" s="91">
        <f t="shared" ref="BM13" si="78">(W13-AG13)</f>
        <v>-1116072.9300000016</v>
      </c>
      <c r="BN13" s="91">
        <f t="shared" ref="BN13" si="79">(W13-AG13)+(Q13)</f>
        <v>-1116072.9300000016</v>
      </c>
      <c r="BO13" s="91">
        <f t="shared" ref="BO13:BO21" si="80">(W13-AG13)+(Q13+Y13)</f>
        <v>1460895.7106666653</v>
      </c>
      <c r="BP13" s="91">
        <f t="shared" ref="BP13:BP21" si="81">(BJ13+BM13)/2</f>
        <v>2575442.0699999989</v>
      </c>
      <c r="BQ13" s="91">
        <f t="shared" ref="BQ13:BQ21" si="82">(BK13+BN13)/2</f>
        <v>2575442.0699999989</v>
      </c>
      <c r="BR13" s="91">
        <f t="shared" ref="BR13:BR21" si="83">(BL13+BO13)/2</f>
        <v>5152410.7106666658</v>
      </c>
    </row>
    <row r="14" spans="1:70">
      <c r="A14" s="4">
        <v>204</v>
      </c>
      <c r="B14" s="4">
        <v>4</v>
      </c>
      <c r="C14" s="5" t="s">
        <v>87</v>
      </c>
      <c r="D14" s="5" t="s">
        <v>88</v>
      </c>
      <c r="E14" s="76">
        <v>10687</v>
      </c>
      <c r="F14" s="5" t="s">
        <v>90</v>
      </c>
      <c r="G14" s="77">
        <f>'1 OPเขต4'!N14</f>
        <v>131478649.06</v>
      </c>
      <c r="H14" s="84">
        <f>'2 IP เขต4'!L13</f>
        <v>208122316.65190262</v>
      </c>
      <c r="I14" s="84">
        <f>'3 PP เขต4'!K13</f>
        <v>29273486.509999998</v>
      </c>
      <c r="J14" s="10">
        <f t="shared" si="0"/>
        <v>368874452.22190261</v>
      </c>
      <c r="K14" s="10">
        <f>'4 หักเงินเดือนเขต4'!H13</f>
        <v>158939800</v>
      </c>
      <c r="L14" s="10">
        <f>'4 หักเงินเดือนเขต4'!G13*0.01</f>
        <v>2608535.58</v>
      </c>
      <c r="M14" s="10">
        <f>'4 หักเงินเดือนเขต4'!G13*0.02</f>
        <v>5217071.16</v>
      </c>
      <c r="N14" s="10">
        <f>'4 หักเงินเดือนเขต4'!G13*0.03</f>
        <v>7825606.7399999993</v>
      </c>
      <c r="O14" s="10">
        <f>'4 หักเงินเดือนเขต4'!G13*0.04</f>
        <v>10434142.32</v>
      </c>
      <c r="P14" s="10">
        <f>'4 หักเงินเดือนเขต4'!G13*0.05</f>
        <v>13042677.9</v>
      </c>
      <c r="Q14" s="87">
        <v>10186312</v>
      </c>
      <c r="R14" s="77">
        <v>9565141.7400000002</v>
      </c>
      <c r="S14" s="10">
        <f t="shared" si="50"/>
        <v>207326116.6419026</v>
      </c>
      <c r="T14" s="10">
        <f t="shared" si="7"/>
        <v>202109045.4819026</v>
      </c>
      <c r="U14" s="10">
        <f t="shared" si="51"/>
        <v>199500509.90190259</v>
      </c>
      <c r="V14" s="10">
        <f t="shared" si="52"/>
        <v>196891974.3219026</v>
      </c>
      <c r="W14" s="10">
        <f t="shared" si="53"/>
        <v>194283438.74190259</v>
      </c>
      <c r="X14" s="77">
        <v>580346868.27666664</v>
      </c>
      <c r="Y14" s="91">
        <f t="shared" ref="Y14:Y38" si="84">X14*0.2</f>
        <v>116069373.65533334</v>
      </c>
      <c r="Z14" s="105">
        <f>S14/'1 OPเขต4'!G14</f>
        <v>1496.096903129664</v>
      </c>
      <c r="AA14" s="91">
        <f>T14/'1 OPเขต4'!G14</f>
        <v>1458.4497213259147</v>
      </c>
      <c r="AB14" s="91">
        <f>U14/'1 OPเขต4'!G14</f>
        <v>1439.6261304240397</v>
      </c>
      <c r="AC14" s="91">
        <f>V14/'1 OPเขต4'!G14</f>
        <v>1420.8025395221653</v>
      </c>
      <c r="AD14" s="91">
        <f>W14/'1 OPเขต4'!G14</f>
        <v>1401.9789486202903</v>
      </c>
      <c r="AE14" s="91">
        <f>VLOOKUP($E14,'[1]moc eval'!$C$2:$U$846,19,FALSE)</f>
        <v>300810158.14954185</v>
      </c>
      <c r="AF14" s="91">
        <f t="shared" si="12"/>
        <v>240648126.5196335</v>
      </c>
      <c r="AG14" s="91">
        <v>205665189.19</v>
      </c>
      <c r="AH14" s="170">
        <v>200010922.31</v>
      </c>
      <c r="AI14" s="91">
        <f t="shared" si="54"/>
        <v>-38539081.037730902</v>
      </c>
      <c r="AJ14" s="91">
        <f t="shared" si="55"/>
        <v>-28352769.037730902</v>
      </c>
      <c r="AK14" s="91">
        <f t="shared" si="56"/>
        <v>87716604.617602438</v>
      </c>
      <c r="AL14" s="91">
        <f t="shared" ref="AL14:AL21" si="85">T14-AG14</f>
        <v>-3556143.7080973983</v>
      </c>
      <c r="AM14" s="91">
        <f t="shared" ref="AM14:AM21" si="86">(T14-AG14)+Q14</f>
        <v>6630168.2919026017</v>
      </c>
      <c r="AN14" s="91">
        <f t="shared" ref="AN14:AN21" si="87">(T14-AG14)+(Q14+Y14)</f>
        <v>122699541.94723594</v>
      </c>
      <c r="AO14" s="91">
        <f t="shared" si="57"/>
        <v>-21047612.37291415</v>
      </c>
      <c r="AP14" s="91">
        <f t="shared" si="58"/>
        <v>-10861300.37291415</v>
      </c>
      <c r="AQ14" s="91">
        <f t="shared" si="59"/>
        <v>105208073.28241919</v>
      </c>
      <c r="AR14" s="91">
        <f t="shared" ref="AR14:AR21" si="88">(U14-AF14)</f>
        <v>-41147616.617730916</v>
      </c>
      <c r="AS14" s="91">
        <f t="shared" ref="AS14:AS21" si="89">(U14-AF14)+Q14</f>
        <v>-30961304.617730916</v>
      </c>
      <c r="AT14" s="91">
        <f t="shared" ref="AT14:AT21" si="90">(U14-AF14)+(Q14+Y14)</f>
        <v>85108069.037602425</v>
      </c>
      <c r="AU14" s="91">
        <f t="shared" si="60"/>
        <v>-6164679.2880974114</v>
      </c>
      <c r="AV14" s="91">
        <f t="shared" si="61"/>
        <v>4021632.7119025886</v>
      </c>
      <c r="AW14" s="91">
        <f t="shared" si="62"/>
        <v>120091006.36723593</v>
      </c>
      <c r="AX14" s="91">
        <f t="shared" si="63"/>
        <v>-23656147.952914163</v>
      </c>
      <c r="AY14" s="91">
        <f t="shared" si="64"/>
        <v>-13469835.952914163</v>
      </c>
      <c r="AZ14" s="91">
        <f t="shared" si="65"/>
        <v>102599537.70241918</v>
      </c>
      <c r="BA14" s="91">
        <f t="shared" si="66"/>
        <v>-43756152.197730899</v>
      </c>
      <c r="BB14" s="91">
        <f t="shared" si="67"/>
        <v>-33569840.197730899</v>
      </c>
      <c r="BC14" s="91">
        <f t="shared" si="68"/>
        <v>82499533.457602441</v>
      </c>
      <c r="BD14" s="91">
        <f t="shared" si="69"/>
        <v>-8773214.8680973947</v>
      </c>
      <c r="BE14" s="91">
        <f t="shared" si="70"/>
        <v>1413097.1319026053</v>
      </c>
      <c r="BF14" s="91">
        <f t="shared" si="71"/>
        <v>117482470.78723595</v>
      </c>
      <c r="BG14" s="91">
        <f t="shared" si="72"/>
        <v>-26264683.532914147</v>
      </c>
      <c r="BH14" s="91">
        <f t="shared" si="73"/>
        <v>-16078371.532914147</v>
      </c>
      <c r="BI14" s="91">
        <f t="shared" si="74"/>
        <v>99991002.122419193</v>
      </c>
      <c r="BJ14" s="91">
        <f t="shared" si="75"/>
        <v>-46364687.777730912</v>
      </c>
      <c r="BK14" s="91">
        <f t="shared" si="76"/>
        <v>-36178375.777730912</v>
      </c>
      <c r="BL14" s="91">
        <f t="shared" si="77"/>
        <v>79890997.877602428</v>
      </c>
      <c r="BM14" s="91">
        <f t="shared" ref="BM14:BM21" si="91">(W14-AG14)</f>
        <v>-11381750.448097408</v>
      </c>
      <c r="BN14" s="91">
        <f t="shared" ref="BN14:BN21" si="92">(W14-AG14)+(Q14)</f>
        <v>-1195438.4480974078</v>
      </c>
      <c r="BO14" s="91">
        <f t="shared" si="80"/>
        <v>114873935.20723593</v>
      </c>
      <c r="BP14" s="91">
        <f t="shared" si="81"/>
        <v>-28873219.11291416</v>
      </c>
      <c r="BQ14" s="91">
        <f t="shared" si="82"/>
        <v>-18686907.11291416</v>
      </c>
      <c r="BR14" s="91">
        <f t="shared" si="83"/>
        <v>97382466.54241918</v>
      </c>
    </row>
    <row r="15" spans="1:70">
      <c r="A15" s="4">
        <v>205</v>
      </c>
      <c r="B15" s="4">
        <v>4</v>
      </c>
      <c r="C15" s="5" t="s">
        <v>87</v>
      </c>
      <c r="D15" s="5" t="s">
        <v>88</v>
      </c>
      <c r="E15" s="76">
        <v>10761</v>
      </c>
      <c r="F15" s="5" t="s">
        <v>91</v>
      </c>
      <c r="G15" s="77">
        <f>'1 OPเขต4'!N15</f>
        <v>80497441.879999995</v>
      </c>
      <c r="H15" s="84">
        <f>'2 IP เขต4'!L14</f>
        <v>12346387.465</v>
      </c>
      <c r="I15" s="84">
        <f>'3 PP เขต4'!K14</f>
        <v>19177915.98</v>
      </c>
      <c r="J15" s="10">
        <f t="shared" si="0"/>
        <v>112021745.325</v>
      </c>
      <c r="K15" s="10">
        <f>'4 หักเงินเดือนเขต4'!H14</f>
        <v>27677500</v>
      </c>
      <c r="L15" s="10">
        <f>'4 หักเงินเดือนเขต4'!G14*0.01</f>
        <v>454245.84</v>
      </c>
      <c r="M15" s="10">
        <f>'4 หักเงินเดือนเขต4'!G14*0.02</f>
        <v>908491.68</v>
      </c>
      <c r="N15" s="10">
        <f>'4 หักเงินเดือนเขต4'!G14*0.03</f>
        <v>1362737.52</v>
      </c>
      <c r="O15" s="10">
        <f>'4 หักเงินเดือนเขต4'!G14*0.04</f>
        <v>1816983.36</v>
      </c>
      <c r="P15" s="10">
        <f>'4 หักเงินเดือนเขต4'!G14*0.05</f>
        <v>2271229.2000000002</v>
      </c>
      <c r="Q15" s="87">
        <v>2456768</v>
      </c>
      <c r="R15" s="77">
        <v>5609017.0999999996</v>
      </c>
      <c r="S15" s="10">
        <f t="shared" si="50"/>
        <v>83889999.484999999</v>
      </c>
      <c r="T15" s="10">
        <f t="shared" si="7"/>
        <v>82981507.805000007</v>
      </c>
      <c r="U15" s="10">
        <f t="shared" si="51"/>
        <v>82527261.965000004</v>
      </c>
      <c r="V15" s="10">
        <f t="shared" si="52"/>
        <v>82073016.125</v>
      </c>
      <c r="W15" s="10">
        <f t="shared" si="53"/>
        <v>81618770.284999996</v>
      </c>
      <c r="X15" s="77">
        <v>101234311.67</v>
      </c>
      <c r="Y15" s="91">
        <f t="shared" si="84"/>
        <v>20246862.334000003</v>
      </c>
      <c r="Z15" s="105">
        <f>S15/'1 OPเขต4'!G15</f>
        <v>988.75582816698886</v>
      </c>
      <c r="AA15" s="91">
        <f>T15/'1 OPเขต4'!G15</f>
        <v>978.04803881240878</v>
      </c>
      <c r="AB15" s="91">
        <f>U15/'1 OPเขต4'!G15</f>
        <v>972.69414413511856</v>
      </c>
      <c r="AC15" s="91">
        <f>V15/'1 OPเขต4'!G15</f>
        <v>967.34024945782846</v>
      </c>
      <c r="AD15" s="91">
        <f>W15/'1 OPเขต4'!G15</f>
        <v>961.98635478053836</v>
      </c>
      <c r="AE15" s="91">
        <f>VLOOKUP($E15,'[1]moc eval'!$C$2:$U$846,19,FALSE)</f>
        <v>66877759.275943801</v>
      </c>
      <c r="AF15" s="91">
        <f t="shared" si="12"/>
        <v>53502207.420755044</v>
      </c>
      <c r="AG15" s="91">
        <v>78202579.510000005</v>
      </c>
      <c r="AH15" s="170">
        <v>88681235.760000005</v>
      </c>
      <c r="AI15" s="91">
        <f t="shared" si="54"/>
        <v>29479300.384244964</v>
      </c>
      <c r="AJ15" s="91">
        <f t="shared" si="55"/>
        <v>31936068.384244964</v>
      </c>
      <c r="AK15" s="91">
        <f t="shared" si="56"/>
        <v>52182930.71824497</v>
      </c>
      <c r="AL15" s="91">
        <f t="shared" si="85"/>
        <v>4778928.2950000018</v>
      </c>
      <c r="AM15" s="91">
        <f t="shared" si="86"/>
        <v>7235696.2950000018</v>
      </c>
      <c r="AN15" s="91">
        <f t="shared" si="87"/>
        <v>27482558.629000004</v>
      </c>
      <c r="AO15" s="91">
        <f t="shared" si="57"/>
        <v>17129114.339622483</v>
      </c>
      <c r="AP15" s="91">
        <f t="shared" si="58"/>
        <v>19585882.339622483</v>
      </c>
      <c r="AQ15" s="91">
        <f t="shared" si="59"/>
        <v>39832744.673622489</v>
      </c>
      <c r="AR15" s="91">
        <f t="shared" si="88"/>
        <v>29025054.54424496</v>
      </c>
      <c r="AS15" s="91">
        <f t="shared" si="89"/>
        <v>31481822.54424496</v>
      </c>
      <c r="AT15" s="91">
        <f t="shared" si="90"/>
        <v>51728684.878244966</v>
      </c>
      <c r="AU15" s="91">
        <f t="shared" si="60"/>
        <v>4324682.4549999982</v>
      </c>
      <c r="AV15" s="91">
        <f t="shared" si="61"/>
        <v>6781450.4549999982</v>
      </c>
      <c r="AW15" s="91">
        <f t="shared" si="62"/>
        <v>27028312.789000001</v>
      </c>
      <c r="AX15" s="91">
        <f t="shared" si="63"/>
        <v>16674868.499622479</v>
      </c>
      <c r="AY15" s="91">
        <f t="shared" si="64"/>
        <v>19131636.499622479</v>
      </c>
      <c r="AZ15" s="91">
        <f t="shared" si="65"/>
        <v>39378498.833622485</v>
      </c>
      <c r="BA15" s="91">
        <f t="shared" si="66"/>
        <v>28570808.704244956</v>
      </c>
      <c r="BB15" s="91">
        <f t="shared" si="67"/>
        <v>31027576.704244956</v>
      </c>
      <c r="BC15" s="91">
        <f t="shared" si="68"/>
        <v>51274439.038244963</v>
      </c>
      <c r="BD15" s="91">
        <f t="shared" si="69"/>
        <v>3870436.6149999946</v>
      </c>
      <c r="BE15" s="91">
        <f t="shared" si="70"/>
        <v>6327204.6149999946</v>
      </c>
      <c r="BF15" s="91">
        <f t="shared" si="71"/>
        <v>26574066.948999997</v>
      </c>
      <c r="BG15" s="91">
        <f t="shared" si="72"/>
        <v>16220622.659622476</v>
      </c>
      <c r="BH15" s="91">
        <f t="shared" si="73"/>
        <v>18677390.659622476</v>
      </c>
      <c r="BI15" s="91">
        <f t="shared" si="74"/>
        <v>38924252.993622482</v>
      </c>
      <c r="BJ15" s="91">
        <f t="shared" si="75"/>
        <v>28116562.864244953</v>
      </c>
      <c r="BK15" s="91">
        <f t="shared" si="76"/>
        <v>30573330.864244953</v>
      </c>
      <c r="BL15" s="91">
        <f t="shared" si="77"/>
        <v>50820193.198244959</v>
      </c>
      <c r="BM15" s="91">
        <f t="shared" si="91"/>
        <v>3416190.7749999911</v>
      </c>
      <c r="BN15" s="91">
        <f t="shared" si="92"/>
        <v>5872958.7749999911</v>
      </c>
      <c r="BO15" s="91">
        <f t="shared" si="80"/>
        <v>26119821.108999994</v>
      </c>
      <c r="BP15" s="91">
        <f t="shared" si="81"/>
        <v>15766376.819622472</v>
      </c>
      <c r="BQ15" s="91">
        <f t="shared" si="82"/>
        <v>18223144.819622472</v>
      </c>
      <c r="BR15" s="91">
        <f t="shared" si="83"/>
        <v>38470007.153622478</v>
      </c>
    </row>
    <row r="16" spans="1:70">
      <c r="A16" s="4">
        <v>206</v>
      </c>
      <c r="B16" s="4">
        <v>4</v>
      </c>
      <c r="C16" s="5" t="s">
        <v>87</v>
      </c>
      <c r="D16" s="5" t="s">
        <v>88</v>
      </c>
      <c r="E16" s="76">
        <v>10762</v>
      </c>
      <c r="F16" s="5" t="s">
        <v>92</v>
      </c>
      <c r="G16" s="77">
        <f>'1 OPเขต4'!N16</f>
        <v>76588509.480000004</v>
      </c>
      <c r="H16" s="84">
        <f>'2 IP เขต4'!L15</f>
        <v>16970475.887000002</v>
      </c>
      <c r="I16" s="84">
        <f>'3 PP เขต4'!K15</f>
        <v>17137959.170000002</v>
      </c>
      <c r="J16" s="10">
        <f t="shared" si="0"/>
        <v>110696944.53700002</v>
      </c>
      <c r="K16" s="10">
        <f>'4 หักเงินเดือนเขต4'!H15</f>
        <v>29547000</v>
      </c>
      <c r="L16" s="10">
        <f>'4 หักเงินเดือนเขต4'!G15*0.01</f>
        <v>484928.26</v>
      </c>
      <c r="M16" s="10">
        <f>'4 หักเงินเดือนเขต4'!G15*0.02</f>
        <v>969856.52</v>
      </c>
      <c r="N16" s="10">
        <f>'4 หักเงินเดือนเขต4'!G15*0.03</f>
        <v>1454784.78</v>
      </c>
      <c r="O16" s="10">
        <f>'4 หักเงินเดือนเขต4'!G15*0.04</f>
        <v>1939713.04</v>
      </c>
      <c r="P16" s="10">
        <f>'4 หักเงินเดือนเขต4'!G15*0.05</f>
        <v>2424641.3000000003</v>
      </c>
      <c r="Q16" s="87">
        <v>1209807</v>
      </c>
      <c r="R16" s="77">
        <v>5239201.6100000003</v>
      </c>
      <c r="S16" s="10">
        <f t="shared" si="50"/>
        <v>80665016.27700001</v>
      </c>
      <c r="T16" s="10">
        <f t="shared" si="7"/>
        <v>79695159.757000014</v>
      </c>
      <c r="U16" s="10">
        <f t="shared" si="51"/>
        <v>79210231.497000009</v>
      </c>
      <c r="V16" s="10">
        <f t="shared" si="52"/>
        <v>78725303.237000018</v>
      </c>
      <c r="W16" s="10">
        <f t="shared" si="53"/>
        <v>78240374.977000013</v>
      </c>
      <c r="X16" s="77">
        <v>147835639.79333332</v>
      </c>
      <c r="Y16" s="91">
        <f t="shared" si="84"/>
        <v>29567127.958666667</v>
      </c>
      <c r="Z16" s="105">
        <f>S16/'1 OPเขต4'!G16</f>
        <v>999.2693161513306</v>
      </c>
      <c r="AA16" s="91">
        <f>T16/'1 OPเขต4'!G16</f>
        <v>987.25484065457624</v>
      </c>
      <c r="AB16" s="91">
        <f>U16/'1 OPเขต4'!G16</f>
        <v>981.24760290619906</v>
      </c>
      <c r="AC16" s="91">
        <f>V16/'1 OPเขต4'!G16</f>
        <v>975.24036515782188</v>
      </c>
      <c r="AD16" s="91">
        <f>W16/'1 OPเขต4'!G16</f>
        <v>969.23312740944471</v>
      </c>
      <c r="AE16" s="91">
        <f>VLOOKUP($E16,'[1]moc eval'!$C$2:$U$846,19,FALSE)</f>
        <v>62044997.003176793</v>
      </c>
      <c r="AF16" s="91">
        <f t="shared" si="12"/>
        <v>49635997.602541439</v>
      </c>
      <c r="AG16" s="91">
        <v>78982777.280000016</v>
      </c>
      <c r="AH16" s="170">
        <v>78154094.409999996</v>
      </c>
      <c r="AI16" s="91">
        <f t="shared" si="54"/>
        <v>30059162.154458575</v>
      </c>
      <c r="AJ16" s="91">
        <f t="shared" si="55"/>
        <v>31268969.154458575</v>
      </c>
      <c r="AK16" s="91">
        <f t="shared" si="56"/>
        <v>60836097.113125242</v>
      </c>
      <c r="AL16" s="91">
        <f t="shared" si="85"/>
        <v>712382.47699999809</v>
      </c>
      <c r="AM16" s="91">
        <f t="shared" si="86"/>
        <v>1922189.4769999981</v>
      </c>
      <c r="AN16" s="91">
        <f t="shared" si="87"/>
        <v>31489317.435666665</v>
      </c>
      <c r="AO16" s="91">
        <f t="shared" si="57"/>
        <v>15385772.315729287</v>
      </c>
      <c r="AP16" s="91">
        <f t="shared" si="58"/>
        <v>16595579.315729287</v>
      </c>
      <c r="AQ16" s="91">
        <f t="shared" si="59"/>
        <v>46162707.274395958</v>
      </c>
      <c r="AR16" s="91">
        <f t="shared" si="88"/>
        <v>29574233.89445857</v>
      </c>
      <c r="AS16" s="91">
        <f t="shared" si="89"/>
        <v>30784040.89445857</v>
      </c>
      <c r="AT16" s="91">
        <f t="shared" si="90"/>
        <v>60351168.853125237</v>
      </c>
      <c r="AU16" s="91">
        <f t="shared" si="60"/>
        <v>227454.21699999273</v>
      </c>
      <c r="AV16" s="91">
        <f t="shared" si="61"/>
        <v>1437261.2169999927</v>
      </c>
      <c r="AW16" s="91">
        <f t="shared" si="62"/>
        <v>31004389.17566666</v>
      </c>
      <c r="AX16" s="91">
        <f t="shared" si="63"/>
        <v>14900844.055729281</v>
      </c>
      <c r="AY16" s="91">
        <f t="shared" si="64"/>
        <v>16110651.055729281</v>
      </c>
      <c r="AZ16" s="91">
        <f t="shared" si="65"/>
        <v>45677779.014395952</v>
      </c>
      <c r="BA16" s="91">
        <f t="shared" si="66"/>
        <v>29089305.634458579</v>
      </c>
      <c r="BB16" s="91">
        <f t="shared" si="67"/>
        <v>30299112.634458579</v>
      </c>
      <c r="BC16" s="91">
        <f t="shared" si="68"/>
        <v>59866240.593125246</v>
      </c>
      <c r="BD16" s="91">
        <f t="shared" si="69"/>
        <v>-257474.04299999774</v>
      </c>
      <c r="BE16" s="91">
        <f t="shared" si="70"/>
        <v>952332.95700000226</v>
      </c>
      <c r="BF16" s="91">
        <f t="shared" si="71"/>
        <v>30519460.91566667</v>
      </c>
      <c r="BG16" s="91">
        <f t="shared" si="72"/>
        <v>14415915.795729291</v>
      </c>
      <c r="BH16" s="91">
        <f t="shared" si="73"/>
        <v>15625722.795729291</v>
      </c>
      <c r="BI16" s="91">
        <f t="shared" si="74"/>
        <v>45192850.754395962</v>
      </c>
      <c r="BJ16" s="91">
        <f t="shared" si="75"/>
        <v>28604377.374458574</v>
      </c>
      <c r="BK16" s="91">
        <f t="shared" si="76"/>
        <v>29814184.374458574</v>
      </c>
      <c r="BL16" s="91">
        <f t="shared" si="77"/>
        <v>59381312.333125241</v>
      </c>
      <c r="BM16" s="91">
        <f t="shared" si="91"/>
        <v>-742402.3030000031</v>
      </c>
      <c r="BN16" s="91">
        <f t="shared" si="92"/>
        <v>467404.6969999969</v>
      </c>
      <c r="BO16" s="91">
        <f t="shared" si="80"/>
        <v>30034532.655666664</v>
      </c>
      <c r="BP16" s="91">
        <f t="shared" si="81"/>
        <v>13930987.535729285</v>
      </c>
      <c r="BQ16" s="91">
        <f t="shared" si="82"/>
        <v>15140794.535729285</v>
      </c>
      <c r="BR16" s="91">
        <f t="shared" si="83"/>
        <v>44707922.494395956</v>
      </c>
    </row>
    <row r="17" spans="1:70">
      <c r="A17" s="4">
        <v>207</v>
      </c>
      <c r="B17" s="4">
        <v>4</v>
      </c>
      <c r="C17" s="5" t="s">
        <v>87</v>
      </c>
      <c r="D17" s="5" t="s">
        <v>88</v>
      </c>
      <c r="E17" s="76">
        <v>10763</v>
      </c>
      <c r="F17" s="5" t="s">
        <v>93</v>
      </c>
      <c r="G17" s="77">
        <f>'1 OPเขต4'!N17</f>
        <v>44916669.339999996</v>
      </c>
      <c r="H17" s="84">
        <f>'2 IP เขต4'!L16</f>
        <v>8027330.8969999999</v>
      </c>
      <c r="I17" s="84">
        <f>'3 PP เขต4'!K16</f>
        <v>11169997.039999999</v>
      </c>
      <c r="J17" s="10">
        <f t="shared" si="0"/>
        <v>64113997.276999995</v>
      </c>
      <c r="K17" s="10">
        <f>'4 หักเงินเดือนเขต4'!H16</f>
        <v>27080298</v>
      </c>
      <c r="L17" s="10">
        <f>'4 หักเงินเดือนเขต4'!G16*0.01</f>
        <v>444444.5</v>
      </c>
      <c r="M17" s="10">
        <f>'4 หักเงินเดือนเขต4'!G16*0.02</f>
        <v>888889</v>
      </c>
      <c r="N17" s="10">
        <f>'4 หักเงินเดือนเขต4'!G16*0.03</f>
        <v>1333333.5</v>
      </c>
      <c r="O17" s="10">
        <f>'4 หักเงินเดือนเขต4'!G16*0.04</f>
        <v>1777778</v>
      </c>
      <c r="P17" s="10">
        <f>'4 หักเงินเดือนเขต4'!G16*0.05</f>
        <v>2222222.5</v>
      </c>
      <c r="Q17" s="87">
        <v>1131895</v>
      </c>
      <c r="R17" s="77">
        <v>3303478.04</v>
      </c>
      <c r="S17" s="10">
        <f t="shared" si="50"/>
        <v>36589254.776999995</v>
      </c>
      <c r="T17" s="10">
        <f t="shared" si="7"/>
        <v>35700365.776999995</v>
      </c>
      <c r="U17" s="10">
        <f t="shared" si="51"/>
        <v>35255921.276999995</v>
      </c>
      <c r="V17" s="10">
        <f t="shared" si="52"/>
        <v>34811476.776999995</v>
      </c>
      <c r="W17" s="10">
        <f t="shared" si="53"/>
        <v>34367032.276999995</v>
      </c>
      <c r="X17" s="77">
        <v>132663301.33333333</v>
      </c>
      <c r="Y17" s="91">
        <f t="shared" si="84"/>
        <v>26532660.266666666</v>
      </c>
      <c r="Z17" s="108">
        <f>S17/'1 OPเขต4'!G17</f>
        <v>772.87091329052419</v>
      </c>
      <c r="AA17" s="108">
        <f>T17/'1 OPเขต4'!G17</f>
        <v>754.09500606227016</v>
      </c>
      <c r="AB17" s="108">
        <f>U17/'1 OPเขต4'!G17</f>
        <v>744.70705244814314</v>
      </c>
      <c r="AC17" s="108">
        <f>V17/'1 OPเขต4'!G17</f>
        <v>735.31909883401624</v>
      </c>
      <c r="AD17" s="108">
        <f>W17/'1 OPเขต4'!G17</f>
        <v>725.93114521988923</v>
      </c>
      <c r="AE17" s="91">
        <f>VLOOKUP($E17,'[1]moc eval'!$C$2:$U$846,19,FALSE)</f>
        <v>43493049.799200147</v>
      </c>
      <c r="AF17" s="91">
        <f t="shared" si="12"/>
        <v>34794439.839360118</v>
      </c>
      <c r="AG17" s="91">
        <v>30974307.670000002</v>
      </c>
      <c r="AH17" s="170">
        <v>38157245.799999997</v>
      </c>
      <c r="AI17" s="91">
        <f t="shared" si="54"/>
        <v>905925.9376398772</v>
      </c>
      <c r="AJ17" s="91">
        <f t="shared" si="55"/>
        <v>2037820.9376398772</v>
      </c>
      <c r="AK17" s="91">
        <f t="shared" si="56"/>
        <v>28570481.204306543</v>
      </c>
      <c r="AL17" s="91">
        <f t="shared" si="85"/>
        <v>4726058.1069999933</v>
      </c>
      <c r="AM17" s="91">
        <f t="shared" si="86"/>
        <v>5857953.1069999933</v>
      </c>
      <c r="AN17" s="91">
        <f t="shared" si="87"/>
        <v>32390613.373666659</v>
      </c>
      <c r="AO17" s="91">
        <f t="shared" si="57"/>
        <v>2815992.0223199353</v>
      </c>
      <c r="AP17" s="91">
        <f t="shared" si="58"/>
        <v>3947887.0223199353</v>
      </c>
      <c r="AQ17" s="91">
        <f t="shared" si="59"/>
        <v>30480547.288986601</v>
      </c>
      <c r="AR17" s="91">
        <f t="shared" si="88"/>
        <v>461481.4376398772</v>
      </c>
      <c r="AS17" s="91">
        <f t="shared" si="89"/>
        <v>1593376.4376398772</v>
      </c>
      <c r="AT17" s="91">
        <f t="shared" si="90"/>
        <v>28126036.704306543</v>
      </c>
      <c r="AU17" s="91">
        <f t="shared" si="60"/>
        <v>4281613.6069999933</v>
      </c>
      <c r="AV17" s="91">
        <f t="shared" si="61"/>
        <v>5413508.6069999933</v>
      </c>
      <c r="AW17" s="91">
        <f t="shared" si="62"/>
        <v>31946168.873666659</v>
      </c>
      <c r="AX17" s="91">
        <f t="shared" si="63"/>
        <v>2371547.5223199353</v>
      </c>
      <c r="AY17" s="91">
        <f t="shared" si="64"/>
        <v>3503442.5223199353</v>
      </c>
      <c r="AZ17" s="91">
        <f t="shared" si="65"/>
        <v>30036102.788986601</v>
      </c>
      <c r="BA17" s="91">
        <f t="shared" si="66"/>
        <v>17036.9376398772</v>
      </c>
      <c r="BB17" s="91">
        <f t="shared" si="67"/>
        <v>1148931.9376398772</v>
      </c>
      <c r="BC17" s="91">
        <f t="shared" si="68"/>
        <v>27681592.204306543</v>
      </c>
      <c r="BD17" s="91">
        <f t="shared" si="69"/>
        <v>3837169.1069999933</v>
      </c>
      <c r="BE17" s="91">
        <f t="shared" si="70"/>
        <v>4969064.1069999933</v>
      </c>
      <c r="BF17" s="91">
        <f t="shared" si="71"/>
        <v>31501724.373666659</v>
      </c>
      <c r="BG17" s="91">
        <f t="shared" si="72"/>
        <v>1927103.0223199353</v>
      </c>
      <c r="BH17" s="91">
        <f t="shared" si="73"/>
        <v>3058998.0223199353</v>
      </c>
      <c r="BI17" s="91">
        <f t="shared" si="74"/>
        <v>29591658.288986601</v>
      </c>
      <c r="BJ17" s="91">
        <f t="shared" si="75"/>
        <v>-427407.5623601228</v>
      </c>
      <c r="BK17" s="91">
        <f t="shared" si="76"/>
        <v>704487.4376398772</v>
      </c>
      <c r="BL17" s="91">
        <f t="shared" si="77"/>
        <v>27237147.704306543</v>
      </c>
      <c r="BM17" s="91">
        <f t="shared" si="91"/>
        <v>3392724.6069999933</v>
      </c>
      <c r="BN17" s="91">
        <f t="shared" si="92"/>
        <v>4524619.6069999933</v>
      </c>
      <c r="BO17" s="91">
        <f t="shared" si="80"/>
        <v>31057279.873666659</v>
      </c>
      <c r="BP17" s="91">
        <f t="shared" si="81"/>
        <v>1482658.5223199353</v>
      </c>
      <c r="BQ17" s="91">
        <f t="shared" si="82"/>
        <v>2614553.5223199353</v>
      </c>
      <c r="BR17" s="91">
        <f t="shared" si="83"/>
        <v>29147213.788986601</v>
      </c>
    </row>
    <row r="18" spans="1:70">
      <c r="A18" s="4">
        <v>208</v>
      </c>
      <c r="B18" s="4">
        <v>4</v>
      </c>
      <c r="C18" s="5" t="s">
        <v>87</v>
      </c>
      <c r="D18" s="5" t="s">
        <v>88</v>
      </c>
      <c r="E18" s="76">
        <v>10764</v>
      </c>
      <c r="F18" s="5" t="s">
        <v>94</v>
      </c>
      <c r="G18" s="77">
        <f>'1 OPเขต4'!N18</f>
        <v>31274305.509999998</v>
      </c>
      <c r="H18" s="84">
        <f>'2 IP เขต4'!L17</f>
        <v>9511004.9049999993</v>
      </c>
      <c r="I18" s="84">
        <f>'3 PP เขต4'!K17</f>
        <v>7843255.46</v>
      </c>
      <c r="J18" s="10">
        <f t="shared" si="0"/>
        <v>48628565.875</v>
      </c>
      <c r="K18" s="10">
        <f>'4 หักเงินเดือนเขต4'!H17</f>
        <v>20698000</v>
      </c>
      <c r="L18" s="10">
        <f>'4 หักเงินเดือนเขต4'!G17*0.01</f>
        <v>339697.60000000003</v>
      </c>
      <c r="M18" s="10">
        <f>'4 หักเงินเดือนเขต4'!G17*0.02</f>
        <v>679395.20000000007</v>
      </c>
      <c r="N18" s="10">
        <f>'4 หักเงินเดือนเขต4'!G17*0.03</f>
        <v>1019092.7999999999</v>
      </c>
      <c r="O18" s="10">
        <f>'4 หักเงินเดือนเขต4'!G17*0.04</f>
        <v>1358790.4000000001</v>
      </c>
      <c r="P18" s="10">
        <f>'4 หักเงินเดือนเขต4'!G17*0.05</f>
        <v>1698488</v>
      </c>
      <c r="Q18" s="87">
        <v>1387510</v>
      </c>
      <c r="R18" s="77">
        <v>2291535.5099999998</v>
      </c>
      <c r="S18" s="10">
        <f t="shared" si="50"/>
        <v>27590868.274999999</v>
      </c>
      <c r="T18" s="10">
        <f t="shared" si="7"/>
        <v>26911473.074999999</v>
      </c>
      <c r="U18" s="10">
        <f t="shared" si="51"/>
        <v>26571775.474999998</v>
      </c>
      <c r="V18" s="10">
        <f t="shared" si="52"/>
        <v>26232077.875</v>
      </c>
      <c r="W18" s="10">
        <f t="shared" si="53"/>
        <v>25892380.274999999</v>
      </c>
      <c r="X18" s="77">
        <v>5397065.9066666672</v>
      </c>
      <c r="Y18" s="91">
        <f t="shared" si="84"/>
        <v>1079413.1813333335</v>
      </c>
      <c r="Z18" s="108">
        <f>S18/'1 OPเขต4'!G18</f>
        <v>837.02540044898819</v>
      </c>
      <c r="AA18" s="108">
        <f>T18/'1 OPเขต4'!G18</f>
        <v>816.41455798926063</v>
      </c>
      <c r="AB18" s="108">
        <f>U18/'1 OPเขต4'!G18</f>
        <v>806.10913675939685</v>
      </c>
      <c r="AC18" s="108">
        <f>V18/'1 OPเขต4'!G18</f>
        <v>795.80371552953306</v>
      </c>
      <c r="AD18" s="108">
        <f>W18/'1 OPเขต4'!G18</f>
        <v>785.49829429966928</v>
      </c>
      <c r="AE18" s="91">
        <f>VLOOKUP($E18,'[1]moc eval'!$C$2:$U$846,19,FALSE)</f>
        <v>39331626.09391965</v>
      </c>
      <c r="AF18" s="91">
        <f t="shared" si="12"/>
        <v>31465300.87513572</v>
      </c>
      <c r="AG18" s="91">
        <v>26919633.609999999</v>
      </c>
      <c r="AH18" s="170">
        <v>30358219.789999999</v>
      </c>
      <c r="AI18" s="91">
        <f t="shared" si="54"/>
        <v>-4553827.8001357205</v>
      </c>
      <c r="AJ18" s="91">
        <f t="shared" si="55"/>
        <v>-3166317.8001357205</v>
      </c>
      <c r="AK18" s="91">
        <f t="shared" si="56"/>
        <v>-2086904.6188023873</v>
      </c>
      <c r="AL18" s="91">
        <f t="shared" si="85"/>
        <v>-8160.535000000149</v>
      </c>
      <c r="AM18" s="91">
        <f t="shared" si="86"/>
        <v>1379349.4649999999</v>
      </c>
      <c r="AN18" s="91">
        <f t="shared" si="87"/>
        <v>2458762.6463333331</v>
      </c>
      <c r="AO18" s="91">
        <f t="shared" si="57"/>
        <v>-2280994.1675678603</v>
      </c>
      <c r="AP18" s="91">
        <f t="shared" si="58"/>
        <v>-893484.16756786034</v>
      </c>
      <c r="AQ18" s="91">
        <f t="shared" si="59"/>
        <v>185929.01376547292</v>
      </c>
      <c r="AR18" s="91">
        <f t="shared" si="88"/>
        <v>-4893525.400135722</v>
      </c>
      <c r="AS18" s="91">
        <f t="shared" si="89"/>
        <v>-3506015.400135722</v>
      </c>
      <c r="AT18" s="91">
        <f t="shared" si="90"/>
        <v>-2426602.2188023888</v>
      </c>
      <c r="AU18" s="91">
        <f t="shared" si="60"/>
        <v>-347858.13500000164</v>
      </c>
      <c r="AV18" s="91">
        <f t="shared" si="61"/>
        <v>1039651.8649999984</v>
      </c>
      <c r="AW18" s="91">
        <f t="shared" si="62"/>
        <v>2119065.0463333316</v>
      </c>
      <c r="AX18" s="91">
        <f t="shared" si="63"/>
        <v>-2620691.7675678618</v>
      </c>
      <c r="AY18" s="91">
        <f t="shared" si="64"/>
        <v>-1233181.7675678618</v>
      </c>
      <c r="AZ18" s="91">
        <f t="shared" si="65"/>
        <v>-153768.58623452857</v>
      </c>
      <c r="BA18" s="91">
        <f t="shared" si="66"/>
        <v>-5233223.0001357198</v>
      </c>
      <c r="BB18" s="91">
        <f t="shared" si="67"/>
        <v>-3845713.0001357198</v>
      </c>
      <c r="BC18" s="91">
        <f t="shared" si="68"/>
        <v>-2766299.8188023865</v>
      </c>
      <c r="BD18" s="91">
        <f t="shared" si="69"/>
        <v>-687555.7349999994</v>
      </c>
      <c r="BE18" s="91">
        <f t="shared" si="70"/>
        <v>699954.2650000006</v>
      </c>
      <c r="BF18" s="91">
        <f t="shared" si="71"/>
        <v>1779367.4463333338</v>
      </c>
      <c r="BG18" s="91">
        <f t="shared" si="72"/>
        <v>-2960389.3675678596</v>
      </c>
      <c r="BH18" s="91">
        <f t="shared" si="73"/>
        <v>-1572879.3675678596</v>
      </c>
      <c r="BI18" s="91">
        <f t="shared" si="74"/>
        <v>-493466.18623452634</v>
      </c>
      <c r="BJ18" s="91">
        <f t="shared" si="75"/>
        <v>-5572920.6001357213</v>
      </c>
      <c r="BK18" s="91">
        <f t="shared" si="76"/>
        <v>-4185410.6001357213</v>
      </c>
      <c r="BL18" s="91">
        <f t="shared" si="77"/>
        <v>-3105997.418802388</v>
      </c>
      <c r="BM18" s="91">
        <f t="shared" si="91"/>
        <v>-1027253.3350000009</v>
      </c>
      <c r="BN18" s="91">
        <f t="shared" si="92"/>
        <v>360256.66499999911</v>
      </c>
      <c r="BO18" s="91">
        <f t="shared" si="80"/>
        <v>1439669.8463333324</v>
      </c>
      <c r="BP18" s="91">
        <f t="shared" si="81"/>
        <v>-3300086.9675678611</v>
      </c>
      <c r="BQ18" s="91">
        <f t="shared" si="82"/>
        <v>-1912576.9675678611</v>
      </c>
      <c r="BR18" s="91">
        <f t="shared" si="83"/>
        <v>-833163.78623452783</v>
      </c>
    </row>
    <row r="19" spans="1:70">
      <c r="A19" s="4">
        <v>209</v>
      </c>
      <c r="B19" s="4">
        <v>4</v>
      </c>
      <c r="C19" s="5" t="s">
        <v>87</v>
      </c>
      <c r="D19" s="5" t="s">
        <v>88</v>
      </c>
      <c r="E19" s="76">
        <v>10765</v>
      </c>
      <c r="F19" s="5" t="s">
        <v>95</v>
      </c>
      <c r="G19" s="77">
        <f>'1 OPเขต4'!N19</f>
        <v>26859678.699999999</v>
      </c>
      <c r="H19" s="84">
        <f>'2 IP เขต4'!L18</f>
        <v>7049641.3450000007</v>
      </c>
      <c r="I19" s="84">
        <f>'3 PP เขต4'!K18</f>
        <v>6362737.8100000005</v>
      </c>
      <c r="J19" s="10">
        <f t="shared" si="0"/>
        <v>40272057.855000004</v>
      </c>
      <c r="K19" s="10">
        <f>'4 หักเงินเดือนเขต4'!H18</f>
        <v>21761000</v>
      </c>
      <c r="L19" s="10">
        <f>'4 หักเงินเดือนเขต4'!G18*0.01</f>
        <v>357143.66000000003</v>
      </c>
      <c r="M19" s="10">
        <f>'4 หักเงินเดือนเขต4'!G18*0.02</f>
        <v>714287.32000000007</v>
      </c>
      <c r="N19" s="10">
        <f>'4 หักเงินเดือนเขต4'!G18*0.03</f>
        <v>1071430.98</v>
      </c>
      <c r="O19" s="10">
        <f>'4 หักเงินเดือนเขต4'!G18*0.04</f>
        <v>1428574.6400000001</v>
      </c>
      <c r="P19" s="10">
        <f>'4 หักเงินเดือนเขต4'!G18*0.05</f>
        <v>1785718.3</v>
      </c>
      <c r="Q19" s="87">
        <v>1520845</v>
      </c>
      <c r="R19" s="77">
        <v>1958981.64</v>
      </c>
      <c r="S19" s="10">
        <f t="shared" si="50"/>
        <v>18153914.195000004</v>
      </c>
      <c r="T19" s="10">
        <f t="shared" si="7"/>
        <v>17439626.875000004</v>
      </c>
      <c r="U19" s="10">
        <f t="shared" si="51"/>
        <v>17082483.215000004</v>
      </c>
      <c r="V19" s="10">
        <f t="shared" si="52"/>
        <v>16725339.555000003</v>
      </c>
      <c r="W19" s="10">
        <f t="shared" si="53"/>
        <v>16368195.895000003</v>
      </c>
      <c r="X19" s="77">
        <v>35501546.490000002</v>
      </c>
      <c r="Y19" s="91">
        <f t="shared" si="84"/>
        <v>7100309.2980000004</v>
      </c>
      <c r="Z19" s="108">
        <f>S19/'1 OPเขต4'!G19</f>
        <v>641.25447527375502</v>
      </c>
      <c r="AA19" s="108">
        <f>T19/'1 OPเขต4'!G19</f>
        <v>616.0235561638998</v>
      </c>
      <c r="AB19" s="108">
        <f>U19/'1 OPเขต4'!G19</f>
        <v>603.40809660897219</v>
      </c>
      <c r="AC19" s="108">
        <f>V19/'1 OPเขต4'!G19</f>
        <v>590.79263705404458</v>
      </c>
      <c r="AD19" s="108">
        <f>W19/'1 OPเขต4'!G19</f>
        <v>578.17717749911708</v>
      </c>
      <c r="AE19" s="91">
        <f>VLOOKUP($E19,'[1]moc eval'!$C$2:$U$846,19,FALSE)</f>
        <v>33256749.116715468</v>
      </c>
      <c r="AF19" s="91">
        <f t="shared" si="12"/>
        <v>26605399.293372378</v>
      </c>
      <c r="AG19" s="91">
        <v>15605824.91</v>
      </c>
      <c r="AH19" s="170">
        <v>23283000.210000001</v>
      </c>
      <c r="AI19" s="91">
        <f t="shared" si="54"/>
        <v>-9165772.418372374</v>
      </c>
      <c r="AJ19" s="91">
        <f t="shared" si="55"/>
        <v>-7644927.418372374</v>
      </c>
      <c r="AK19" s="91">
        <f t="shared" si="56"/>
        <v>-544618.12037237361</v>
      </c>
      <c r="AL19" s="91">
        <f t="shared" si="85"/>
        <v>1833801.9650000036</v>
      </c>
      <c r="AM19" s="91">
        <f t="shared" si="86"/>
        <v>3354646.9650000036</v>
      </c>
      <c r="AN19" s="91">
        <f t="shared" si="87"/>
        <v>10454956.263000004</v>
      </c>
      <c r="AO19" s="91">
        <f t="shared" si="57"/>
        <v>-3665985.2266861852</v>
      </c>
      <c r="AP19" s="91">
        <f t="shared" si="58"/>
        <v>-2145140.2266861852</v>
      </c>
      <c r="AQ19" s="91">
        <f t="shared" si="59"/>
        <v>4955169.0713138152</v>
      </c>
      <c r="AR19" s="91">
        <f t="shared" si="88"/>
        <v>-9522916.0783723742</v>
      </c>
      <c r="AS19" s="91">
        <f t="shared" si="89"/>
        <v>-8002071.0783723742</v>
      </c>
      <c r="AT19" s="91">
        <f t="shared" si="90"/>
        <v>-901761.78037237376</v>
      </c>
      <c r="AU19" s="91">
        <f t="shared" si="60"/>
        <v>1476658.3050000034</v>
      </c>
      <c r="AV19" s="91">
        <f t="shared" si="61"/>
        <v>2997503.3050000034</v>
      </c>
      <c r="AW19" s="91">
        <f t="shared" si="62"/>
        <v>10097812.603000004</v>
      </c>
      <c r="AX19" s="91">
        <f t="shared" si="63"/>
        <v>-4023128.8866861854</v>
      </c>
      <c r="AY19" s="91">
        <f t="shared" si="64"/>
        <v>-2502283.8866861854</v>
      </c>
      <c r="AZ19" s="91">
        <f t="shared" si="65"/>
        <v>4598025.411313815</v>
      </c>
      <c r="BA19" s="91">
        <f t="shared" si="66"/>
        <v>-9880059.7383723743</v>
      </c>
      <c r="BB19" s="91">
        <f t="shared" si="67"/>
        <v>-8359214.7383723743</v>
      </c>
      <c r="BC19" s="91">
        <f t="shared" si="68"/>
        <v>-1258905.4403723739</v>
      </c>
      <c r="BD19" s="91">
        <f t="shared" si="69"/>
        <v>1119514.6450000033</v>
      </c>
      <c r="BE19" s="91">
        <f t="shared" si="70"/>
        <v>2640359.6450000033</v>
      </c>
      <c r="BF19" s="91">
        <f t="shared" si="71"/>
        <v>9740668.9430000037</v>
      </c>
      <c r="BG19" s="91">
        <f t="shared" si="72"/>
        <v>-4380272.5466861855</v>
      </c>
      <c r="BH19" s="91">
        <f t="shared" si="73"/>
        <v>-2859427.5466861855</v>
      </c>
      <c r="BI19" s="91">
        <f t="shared" si="74"/>
        <v>4240881.7513138149</v>
      </c>
      <c r="BJ19" s="91">
        <f t="shared" si="75"/>
        <v>-10237203.398372374</v>
      </c>
      <c r="BK19" s="91">
        <f t="shared" si="76"/>
        <v>-8716358.3983723745</v>
      </c>
      <c r="BL19" s="91">
        <f t="shared" si="77"/>
        <v>-1616049.1003723741</v>
      </c>
      <c r="BM19" s="91">
        <f t="shared" si="91"/>
        <v>762370.98500000313</v>
      </c>
      <c r="BN19" s="91">
        <f t="shared" si="92"/>
        <v>2283215.9850000031</v>
      </c>
      <c r="BO19" s="91">
        <f t="shared" si="80"/>
        <v>9383525.2830000035</v>
      </c>
      <c r="BP19" s="91">
        <f t="shared" si="81"/>
        <v>-4737416.2066861857</v>
      </c>
      <c r="BQ19" s="91">
        <f t="shared" si="82"/>
        <v>-3216571.2066861857</v>
      </c>
      <c r="BR19" s="91">
        <f t="shared" si="83"/>
        <v>3883738.0913138147</v>
      </c>
    </row>
    <row r="20" spans="1:70">
      <c r="A20" s="4">
        <v>210</v>
      </c>
      <c r="B20" s="4">
        <v>4</v>
      </c>
      <c r="C20" s="5" t="s">
        <v>87</v>
      </c>
      <c r="D20" s="5" t="s">
        <v>88</v>
      </c>
      <c r="E20" s="76">
        <v>10766</v>
      </c>
      <c r="F20" s="5" t="s">
        <v>96</v>
      </c>
      <c r="G20" s="77">
        <f>'1 OPเขต4'!N20</f>
        <v>54077043.689999998</v>
      </c>
      <c r="H20" s="84">
        <f>'2 IP เขต4'!L19</f>
        <v>11603678.752</v>
      </c>
      <c r="I20" s="84">
        <f>'3 PP เขต4'!K19</f>
        <v>12352442.879999999</v>
      </c>
      <c r="J20" s="10">
        <f t="shared" si="0"/>
        <v>78033165.321999997</v>
      </c>
      <c r="K20" s="10">
        <f>'4 หักเงินเดือนเขต4'!H19</f>
        <v>31305500</v>
      </c>
      <c r="L20" s="10">
        <f>'4 หักเงินเดือนเขต4'!G19*0.01</f>
        <v>513788.93</v>
      </c>
      <c r="M20" s="10">
        <f>'4 หักเงินเดือนเขต4'!G19*0.02</f>
        <v>1027577.86</v>
      </c>
      <c r="N20" s="10">
        <f>'4 หักเงินเดือนเขต4'!G19*0.03</f>
        <v>1541366.79</v>
      </c>
      <c r="O20" s="10">
        <f>'4 หักเงินเดือนเขต4'!G19*0.04</f>
        <v>2055155.72</v>
      </c>
      <c r="P20" s="10">
        <f>'4 หักเงินเดือนเขต4'!G19*0.05</f>
        <v>2568944.6500000004</v>
      </c>
      <c r="Q20" s="87">
        <v>2609103</v>
      </c>
      <c r="R20" s="77">
        <v>3871088.6</v>
      </c>
      <c r="S20" s="10">
        <f t="shared" si="50"/>
        <v>46213876.391999997</v>
      </c>
      <c r="T20" s="10">
        <f t="shared" si="7"/>
        <v>45186298.531999998</v>
      </c>
      <c r="U20" s="10">
        <f t="shared" si="51"/>
        <v>44672509.601999998</v>
      </c>
      <c r="V20" s="10">
        <f t="shared" si="52"/>
        <v>44158720.671999998</v>
      </c>
      <c r="W20" s="10">
        <f t="shared" si="53"/>
        <v>43644931.741999999</v>
      </c>
      <c r="X20" s="77">
        <v>20862522.643333334</v>
      </c>
      <c r="Y20" s="91">
        <f t="shared" si="84"/>
        <v>4172504.5286666672</v>
      </c>
      <c r="Z20" s="108">
        <f>S20/'1 OPเขต4'!G20</f>
        <v>810.81243560187374</v>
      </c>
      <c r="AA20" s="108">
        <f>T20/'1 OPเขต4'!G20</f>
        <v>792.78380497219143</v>
      </c>
      <c r="AB20" s="108">
        <f>U20/'1 OPเขต4'!G20</f>
        <v>783.76948965735039</v>
      </c>
      <c r="AC20" s="108">
        <f>V20/'1 OPเขต4'!G20</f>
        <v>774.75517434250924</v>
      </c>
      <c r="AD20" s="108">
        <f>W20/'1 OPเขต4'!G20</f>
        <v>765.74085902766808</v>
      </c>
      <c r="AE20" s="91">
        <f>VLOOKUP($E20,'[1]moc eval'!$C$2:$U$846,19,FALSE)</f>
        <v>54170647.363567166</v>
      </c>
      <c r="AF20" s="91">
        <f t="shared" si="12"/>
        <v>43336517.890853733</v>
      </c>
      <c r="AG20" s="91">
        <v>41439478.589999996</v>
      </c>
      <c r="AH20" s="170">
        <v>46737952.790000007</v>
      </c>
      <c r="AI20" s="91">
        <f t="shared" si="54"/>
        <v>1849780.641146265</v>
      </c>
      <c r="AJ20" s="91">
        <f t="shared" si="55"/>
        <v>4458883.641146265</v>
      </c>
      <c r="AK20" s="91">
        <f t="shared" si="56"/>
        <v>8631388.1698129326</v>
      </c>
      <c r="AL20" s="91">
        <f t="shared" si="85"/>
        <v>3746819.9420000017</v>
      </c>
      <c r="AM20" s="91">
        <f t="shared" si="86"/>
        <v>6355922.9420000017</v>
      </c>
      <c r="AN20" s="91">
        <f t="shared" si="87"/>
        <v>10528427.470666669</v>
      </c>
      <c r="AO20" s="91">
        <f t="shared" si="57"/>
        <v>2798300.2915731333</v>
      </c>
      <c r="AP20" s="91">
        <f t="shared" si="58"/>
        <v>5407403.2915731333</v>
      </c>
      <c r="AQ20" s="91">
        <f t="shared" si="59"/>
        <v>9579907.820239801</v>
      </c>
      <c r="AR20" s="91">
        <f t="shared" si="88"/>
        <v>1335991.7111462653</v>
      </c>
      <c r="AS20" s="91">
        <f t="shared" si="89"/>
        <v>3945094.7111462653</v>
      </c>
      <c r="AT20" s="91">
        <f t="shared" si="90"/>
        <v>8117599.2398129329</v>
      </c>
      <c r="AU20" s="91">
        <f t="shared" si="60"/>
        <v>3233031.012000002</v>
      </c>
      <c r="AV20" s="91">
        <f t="shared" si="61"/>
        <v>5842134.012000002</v>
      </c>
      <c r="AW20" s="91">
        <f t="shared" si="62"/>
        <v>10014638.54066667</v>
      </c>
      <c r="AX20" s="91">
        <f t="shared" si="63"/>
        <v>2284511.3615731336</v>
      </c>
      <c r="AY20" s="91">
        <f t="shared" si="64"/>
        <v>4893614.3615731336</v>
      </c>
      <c r="AZ20" s="91">
        <f t="shared" si="65"/>
        <v>9066118.8902398013</v>
      </c>
      <c r="BA20" s="91">
        <f t="shared" si="66"/>
        <v>822202.78114626557</v>
      </c>
      <c r="BB20" s="91">
        <f t="shared" si="67"/>
        <v>3431305.7811462656</v>
      </c>
      <c r="BC20" s="91">
        <f t="shared" si="68"/>
        <v>7603810.3098129332</v>
      </c>
      <c r="BD20" s="91">
        <f t="shared" si="69"/>
        <v>2719242.0820000023</v>
      </c>
      <c r="BE20" s="91">
        <f t="shared" si="70"/>
        <v>5328345.0820000023</v>
      </c>
      <c r="BF20" s="91">
        <f t="shared" si="71"/>
        <v>9500849.6106666699</v>
      </c>
      <c r="BG20" s="91">
        <f t="shared" si="72"/>
        <v>1770722.4315731339</v>
      </c>
      <c r="BH20" s="91">
        <f t="shared" si="73"/>
        <v>4379825.4315731339</v>
      </c>
      <c r="BI20" s="91">
        <f t="shared" si="74"/>
        <v>8552329.9602398016</v>
      </c>
      <c r="BJ20" s="91">
        <f t="shared" si="75"/>
        <v>308413.85114626586</v>
      </c>
      <c r="BK20" s="91">
        <f t="shared" si="76"/>
        <v>2917516.8511462659</v>
      </c>
      <c r="BL20" s="91">
        <f t="shared" si="77"/>
        <v>7090021.3798129335</v>
      </c>
      <c r="BM20" s="91">
        <f t="shared" si="91"/>
        <v>2205453.1520000026</v>
      </c>
      <c r="BN20" s="91">
        <f t="shared" si="92"/>
        <v>4814556.1520000026</v>
      </c>
      <c r="BO20" s="91">
        <f t="shared" si="80"/>
        <v>8987060.6806666702</v>
      </c>
      <c r="BP20" s="91">
        <f t="shared" si="81"/>
        <v>1256933.5015731342</v>
      </c>
      <c r="BQ20" s="91">
        <f t="shared" si="82"/>
        <v>3866036.5015731342</v>
      </c>
      <c r="BR20" s="91">
        <f t="shared" si="83"/>
        <v>8038541.0302398019</v>
      </c>
    </row>
    <row r="21" spans="1:70">
      <c r="A21" s="4">
        <v>211</v>
      </c>
      <c r="B21" s="4">
        <v>4</v>
      </c>
      <c r="C21" s="5" t="s">
        <v>87</v>
      </c>
      <c r="D21" s="5" t="s">
        <v>88</v>
      </c>
      <c r="E21" s="76">
        <v>10767</v>
      </c>
      <c r="F21" s="5" t="s">
        <v>97</v>
      </c>
      <c r="G21" s="77">
        <f>'1 OPเขต4'!N21</f>
        <v>23760995.879999999</v>
      </c>
      <c r="H21" s="84">
        <f>'2 IP เขต4'!L20</f>
        <v>3574832.5350000001</v>
      </c>
      <c r="I21" s="84">
        <f>'3 PP เขต4'!K20</f>
        <v>5905092.5200000005</v>
      </c>
      <c r="J21" s="10">
        <f t="shared" si="0"/>
        <v>33240920.934999999</v>
      </c>
      <c r="K21" s="10">
        <f>'4 หักเงินเดือนเขต4'!H20</f>
        <v>15579200</v>
      </c>
      <c r="L21" s="10">
        <f>'4 หักเงินเดือนเขต4'!G20*0.01</f>
        <v>255687.36000000002</v>
      </c>
      <c r="M21" s="10">
        <f>'4 หักเงินเดือนเขต4'!G20*0.02</f>
        <v>511374.72000000003</v>
      </c>
      <c r="N21" s="10">
        <f>'4 หักเงินเดือนเขต4'!G20*0.03</f>
        <v>767062.08</v>
      </c>
      <c r="O21" s="10">
        <f>'4 หักเงินเดือนเขต4'!G20*0.04</f>
        <v>1022749.4400000001</v>
      </c>
      <c r="P21" s="10">
        <f>'4 หักเงินเดือนเขต4'!G20*0.05</f>
        <v>1278436.8</v>
      </c>
      <c r="Q21" s="87">
        <v>1311879</v>
      </c>
      <c r="R21" s="77">
        <v>1703731.43</v>
      </c>
      <c r="S21" s="10">
        <f t="shared" si="50"/>
        <v>17406033.574999999</v>
      </c>
      <c r="T21" s="10">
        <f t="shared" si="7"/>
        <v>16894658.854999997</v>
      </c>
      <c r="U21" s="10">
        <f t="shared" si="51"/>
        <v>16638971.494999999</v>
      </c>
      <c r="V21" s="10">
        <f t="shared" si="52"/>
        <v>16383284.134999998</v>
      </c>
      <c r="W21" s="10">
        <f t="shared" si="53"/>
        <v>16127596.774999999</v>
      </c>
      <c r="X21" s="77">
        <v>9372359.6833333336</v>
      </c>
      <c r="Y21" s="91">
        <f t="shared" si="84"/>
        <v>1874471.9366666668</v>
      </c>
      <c r="Z21" s="108">
        <f>S21/'1 OPเขต4'!G21</f>
        <v>695.01811112442101</v>
      </c>
      <c r="AA21" s="108">
        <f>T21/'1 OPเขต4'!G21</f>
        <v>674.59905985465571</v>
      </c>
      <c r="AB21" s="108">
        <f>U21/'1 OPเขต4'!G21</f>
        <v>664.38953421977317</v>
      </c>
      <c r="AC21" s="108">
        <f>V21/'1 OPเขต4'!G21</f>
        <v>654.18000858489052</v>
      </c>
      <c r="AD21" s="108">
        <f>W21/'1 OPเขต4'!G21</f>
        <v>643.97048295000798</v>
      </c>
      <c r="AE21" s="91">
        <f>VLOOKUP($E21,'[1]moc eval'!$C$2:$U$846,19,FALSE)</f>
        <v>16420427.723975617</v>
      </c>
      <c r="AF21" s="91">
        <f t="shared" si="12"/>
        <v>13136342.179180495</v>
      </c>
      <c r="AG21" s="91">
        <v>11219545.270000001</v>
      </c>
      <c r="AH21" s="170">
        <v>20210768.690000001</v>
      </c>
      <c r="AI21" s="91">
        <f t="shared" si="54"/>
        <v>3758316.6758195013</v>
      </c>
      <c r="AJ21" s="91">
        <f t="shared" si="55"/>
        <v>5070195.6758195013</v>
      </c>
      <c r="AK21" s="91">
        <f t="shared" si="56"/>
        <v>6944667.6124861678</v>
      </c>
      <c r="AL21" s="91">
        <f t="shared" si="85"/>
        <v>5675113.5849999953</v>
      </c>
      <c r="AM21" s="91">
        <f t="shared" si="86"/>
        <v>6986992.5849999953</v>
      </c>
      <c r="AN21" s="91">
        <f t="shared" si="87"/>
        <v>8861464.5216666609</v>
      </c>
      <c r="AO21" s="91">
        <f t="shared" si="57"/>
        <v>4716715.1304097483</v>
      </c>
      <c r="AP21" s="91">
        <f t="shared" si="58"/>
        <v>6028594.1304097483</v>
      </c>
      <c r="AQ21" s="91">
        <f t="shared" si="59"/>
        <v>7903066.0670764148</v>
      </c>
      <c r="AR21" s="91">
        <f t="shared" si="88"/>
        <v>3502629.3158195037</v>
      </c>
      <c r="AS21" s="91">
        <f t="shared" si="89"/>
        <v>4814508.3158195037</v>
      </c>
      <c r="AT21" s="91">
        <f t="shared" si="90"/>
        <v>6688980.2524861703</v>
      </c>
      <c r="AU21" s="91">
        <f t="shared" si="60"/>
        <v>5419426.2249999978</v>
      </c>
      <c r="AV21" s="91">
        <f t="shared" si="61"/>
        <v>6731305.2249999978</v>
      </c>
      <c r="AW21" s="91">
        <f t="shared" si="62"/>
        <v>8605777.1616666652</v>
      </c>
      <c r="AX21" s="91">
        <f t="shared" si="63"/>
        <v>4461027.7704097508</v>
      </c>
      <c r="AY21" s="91">
        <f t="shared" si="64"/>
        <v>5772906.7704097508</v>
      </c>
      <c r="AZ21" s="91">
        <f t="shared" si="65"/>
        <v>7647378.7070764173</v>
      </c>
      <c r="BA21" s="91">
        <f t="shared" si="66"/>
        <v>3246941.9558195025</v>
      </c>
      <c r="BB21" s="91">
        <f t="shared" si="67"/>
        <v>4558820.9558195025</v>
      </c>
      <c r="BC21" s="91">
        <f t="shared" si="68"/>
        <v>6433292.892486169</v>
      </c>
      <c r="BD21" s="91">
        <f t="shared" si="69"/>
        <v>5163738.8649999965</v>
      </c>
      <c r="BE21" s="91">
        <f t="shared" si="70"/>
        <v>6475617.8649999965</v>
      </c>
      <c r="BF21" s="91">
        <f t="shared" si="71"/>
        <v>8350089.801666663</v>
      </c>
      <c r="BG21" s="91">
        <f t="shared" si="72"/>
        <v>4205340.4104097495</v>
      </c>
      <c r="BH21" s="91">
        <f t="shared" si="73"/>
        <v>5517219.4104097495</v>
      </c>
      <c r="BI21" s="91">
        <f t="shared" si="74"/>
        <v>7391691.347076416</v>
      </c>
      <c r="BJ21" s="91">
        <f t="shared" si="75"/>
        <v>2991254.5958195031</v>
      </c>
      <c r="BK21" s="91">
        <f t="shared" si="76"/>
        <v>4303133.5958195031</v>
      </c>
      <c r="BL21" s="91">
        <f t="shared" si="77"/>
        <v>6177605.5324861696</v>
      </c>
      <c r="BM21" s="91">
        <f t="shared" si="91"/>
        <v>4908051.5049999971</v>
      </c>
      <c r="BN21" s="91">
        <f t="shared" si="92"/>
        <v>6219930.5049999971</v>
      </c>
      <c r="BO21" s="91">
        <f t="shared" si="80"/>
        <v>8094402.4416666636</v>
      </c>
      <c r="BP21" s="91">
        <f t="shared" si="81"/>
        <v>3949653.0504097501</v>
      </c>
      <c r="BQ21" s="91">
        <f t="shared" si="82"/>
        <v>5261532.0504097501</v>
      </c>
      <c r="BR21" s="91">
        <f t="shared" si="83"/>
        <v>7136003.9870764166</v>
      </c>
    </row>
    <row r="22" spans="1:70">
      <c r="A22" s="44"/>
      <c r="B22" s="45"/>
      <c r="C22" s="40"/>
      <c r="D22" s="47" t="s">
        <v>168</v>
      </c>
      <c r="E22" s="48"/>
      <c r="F22" s="48"/>
      <c r="G22" s="86">
        <f t="shared" ref="G22:AF22" si="93">G13+G14+G15+G16+G17+G18+G19+G20+G21</f>
        <v>475150657.38999993</v>
      </c>
      <c r="H22" s="86">
        <f t="shared" si="93"/>
        <v>277205668.43790263</v>
      </c>
      <c r="I22" s="86">
        <f t="shared" si="93"/>
        <v>110860745.20999998</v>
      </c>
      <c r="J22" s="86">
        <f t="shared" si="93"/>
        <v>863217071.03790259</v>
      </c>
      <c r="K22" s="86">
        <f t="shared" si="93"/>
        <v>333560798</v>
      </c>
      <c r="L22" s="86">
        <f t="shared" si="93"/>
        <v>5474432.5</v>
      </c>
      <c r="M22" s="86">
        <f t="shared" si="93"/>
        <v>10948865</v>
      </c>
      <c r="N22" s="86">
        <f t="shared" si="93"/>
        <v>16423297.499999998</v>
      </c>
      <c r="O22" s="86">
        <f t="shared" si="93"/>
        <v>21897730</v>
      </c>
      <c r="P22" s="86">
        <f t="shared" si="93"/>
        <v>27372162.500000004</v>
      </c>
      <c r="Q22" s="86">
        <f t="shared" si="93"/>
        <v>21814119</v>
      </c>
      <c r="R22" s="86">
        <f t="shared" si="93"/>
        <v>33959630.289999999</v>
      </c>
      <c r="S22" s="92">
        <f t="shared" si="93"/>
        <v>524181840.53790259</v>
      </c>
      <c r="T22" s="92">
        <f t="shared" si="93"/>
        <v>513232975.53790265</v>
      </c>
      <c r="U22" s="92">
        <f t="shared" si="93"/>
        <v>507758543.03790259</v>
      </c>
      <c r="V22" s="92">
        <f t="shared" si="93"/>
        <v>502284110.53790265</v>
      </c>
      <c r="W22" s="92">
        <f t="shared" si="93"/>
        <v>496809678.03790253</v>
      </c>
      <c r="X22" s="92">
        <f t="shared" si="93"/>
        <v>1046098458.9999999</v>
      </c>
      <c r="Y22" s="92">
        <f t="shared" si="93"/>
        <v>209219691.80000001</v>
      </c>
      <c r="Z22" s="92">
        <f>S22/'1 OPเขต4'!G22</f>
        <v>1046.6743486770404</v>
      </c>
      <c r="AA22" s="92">
        <f>T22/'1 OPเขต4'!G22</f>
        <v>1024.8119046616814</v>
      </c>
      <c r="AB22" s="92">
        <f>U22/'1 OPเขต4'!G22</f>
        <v>1013.8806826540016</v>
      </c>
      <c r="AC22" s="92">
        <f>V22/'1 OPเขต4'!G22</f>
        <v>1002.9494606463221</v>
      </c>
      <c r="AD22" s="92">
        <f>W22/'1 OPเขต4'!G22</f>
        <v>992.01823863864229</v>
      </c>
      <c r="AE22" s="92">
        <f t="shared" si="93"/>
        <v>616405414.52604043</v>
      </c>
      <c r="AF22" s="92">
        <f t="shared" si="93"/>
        <v>493124331.62083244</v>
      </c>
      <c r="AG22" s="165">
        <f>SUBTOTAL(9,AG13:AG21)</f>
        <v>496392366.03000003</v>
      </c>
      <c r="AH22" s="165">
        <f>SUBTOTAL(9,AH13:AH21)</f>
        <v>530502749.11000007</v>
      </c>
      <c r="AI22" s="92">
        <f t="shared" ref="AI22" si="94">AI13+AI14+AI15+AI16+AI17+AI18+AI19+AI20+AI21</f>
        <v>20108643.917070184</v>
      </c>
      <c r="AJ22" s="92">
        <f t="shared" ref="AJ22" si="95">AJ13+AJ14+AJ15+AJ16+AJ17+AJ18+AJ19+AJ20+AJ21</f>
        <v>41922762.917070195</v>
      </c>
      <c r="AK22" s="92">
        <f t="shared" ref="AK22:AM22" si="96">AK13+AK14+AK15+AK16+AK17+AK18+AK19+AK20+AK21</f>
        <v>251142454.71707013</v>
      </c>
      <c r="AL22" s="92">
        <f t="shared" si="96"/>
        <v>16840609.507902592</v>
      </c>
      <c r="AM22" s="92">
        <f t="shared" si="96"/>
        <v>38654728.507902592</v>
      </c>
      <c r="AN22" s="92">
        <f t="shared" ref="AN22:AP22" si="97">AN13+AN14+AN15+AN16+AN17+AN18+AN19+AN20+AN21</f>
        <v>247874420.30790263</v>
      </c>
      <c r="AO22" s="92">
        <f t="shared" si="97"/>
        <v>18474626.71248639</v>
      </c>
      <c r="AP22" s="92">
        <f t="shared" si="97"/>
        <v>40288745.712486386</v>
      </c>
      <c r="AQ22" s="92">
        <f t="shared" ref="AQ22:AY22" si="98">AQ13+AQ14+AQ15+AQ16+AQ17+AQ18+AQ19+AQ20+AQ21</f>
        <v>249508437.51248643</v>
      </c>
      <c r="AR22" s="92">
        <f t="shared" si="98"/>
        <v>14634211.417070163</v>
      </c>
      <c r="AS22" s="92">
        <f t="shared" si="98"/>
        <v>36448330.417070165</v>
      </c>
      <c r="AT22" s="92">
        <f t="shared" si="98"/>
        <v>245668022.21707016</v>
      </c>
      <c r="AU22" s="92">
        <f t="shared" si="98"/>
        <v>11366177.007902574</v>
      </c>
      <c r="AV22" s="92">
        <f t="shared" si="98"/>
        <v>33180296.007902574</v>
      </c>
      <c r="AW22" s="92">
        <f t="shared" si="98"/>
        <v>242399987.80790257</v>
      </c>
      <c r="AX22" s="92">
        <f t="shared" si="98"/>
        <v>13000194.212486368</v>
      </c>
      <c r="AY22" s="92">
        <f t="shared" si="98"/>
        <v>34814313.212486371</v>
      </c>
      <c r="AZ22" s="92">
        <f t="shared" ref="AZ22:BH22" si="99">AZ13+AZ14+AZ15+AZ16+AZ17+AZ18+AZ19+AZ20+AZ21</f>
        <v>244034005.01248637</v>
      </c>
      <c r="BA22" s="92">
        <f t="shared" si="99"/>
        <v>9159778.9170701914</v>
      </c>
      <c r="BB22" s="92">
        <f t="shared" si="99"/>
        <v>30973897.917070184</v>
      </c>
      <c r="BC22" s="92">
        <f t="shared" si="99"/>
        <v>240193589.71707019</v>
      </c>
      <c r="BD22" s="92">
        <f t="shared" si="99"/>
        <v>5891744.507902598</v>
      </c>
      <c r="BE22" s="92">
        <f t="shared" si="99"/>
        <v>27705863.5079026</v>
      </c>
      <c r="BF22" s="92">
        <f t="shared" si="99"/>
        <v>236925555.30790266</v>
      </c>
      <c r="BG22" s="92">
        <f t="shared" si="99"/>
        <v>7525761.7124863928</v>
      </c>
      <c r="BH22" s="92">
        <f t="shared" si="99"/>
        <v>29339880.71248639</v>
      </c>
      <c r="BI22" s="92">
        <f t="shared" ref="BI22:BQ22" si="100">BI13+BI14+BI15+BI16+BI17+BI18+BI19+BI20+BI21</f>
        <v>238559572.5124864</v>
      </c>
      <c r="BJ22" s="92">
        <f t="shared" si="100"/>
        <v>3685346.4170701653</v>
      </c>
      <c r="BK22" s="92">
        <f t="shared" si="100"/>
        <v>25499465.417070165</v>
      </c>
      <c r="BL22" s="92">
        <f t="shared" si="100"/>
        <v>234719157.21707016</v>
      </c>
      <c r="BM22" s="92">
        <f t="shared" si="100"/>
        <v>417312.00790257379</v>
      </c>
      <c r="BN22" s="92">
        <f t="shared" si="100"/>
        <v>22231431.007902574</v>
      </c>
      <c r="BO22" s="92">
        <f t="shared" si="100"/>
        <v>231451122.80790257</v>
      </c>
      <c r="BP22" s="92">
        <f t="shared" si="100"/>
        <v>2051329.2124863705</v>
      </c>
      <c r="BQ22" s="92">
        <f t="shared" si="100"/>
        <v>23865448.212486364</v>
      </c>
      <c r="BR22" s="92">
        <f t="shared" ref="BR22" si="101">BR13+BR14+BR15+BR16+BR17+BR18+BR19+BR20+BR21</f>
        <v>233085140.01248634</v>
      </c>
    </row>
    <row r="23" spans="1:70">
      <c r="A23" s="4">
        <v>212</v>
      </c>
      <c r="B23" s="4">
        <v>4</v>
      </c>
      <c r="C23" s="5" t="s">
        <v>98</v>
      </c>
      <c r="D23" s="5" t="s">
        <v>99</v>
      </c>
      <c r="E23" s="76">
        <v>10660</v>
      </c>
      <c r="F23" s="5" t="s">
        <v>100</v>
      </c>
      <c r="G23" s="77">
        <f>'1 OPเขต4'!N23</f>
        <v>119413175.52</v>
      </c>
      <c r="H23" s="84">
        <f>'2 IP เขต4'!L22</f>
        <v>251739164.66062111</v>
      </c>
      <c r="I23" s="84">
        <f>'3 PP เขต4'!K22</f>
        <v>32358171.800000001</v>
      </c>
      <c r="J23" s="10">
        <f t="shared" si="0"/>
        <v>403510511.9806211</v>
      </c>
      <c r="K23" s="10">
        <f>'4 หักเงินเดือนเขต4'!H22</f>
        <v>192586995</v>
      </c>
      <c r="L23" s="10">
        <f>'4 หักเงินเดือนเขต4'!G22*0.01</f>
        <v>3160756.64</v>
      </c>
      <c r="M23" s="10">
        <f>'4 หักเงินเดือนเขต4'!G22*0.02</f>
        <v>6321513.2800000003</v>
      </c>
      <c r="N23" s="10">
        <f>'4 หักเงินเดือนเขต4'!G22*0.03</f>
        <v>9482269.9199999999</v>
      </c>
      <c r="O23" s="10">
        <f>'4 หักเงินเดือนเขต4'!G22*0.04</f>
        <v>12643026.560000001</v>
      </c>
      <c r="P23" s="10">
        <f>'4 หักเงินเดือนเขต4'!G22*0.05</f>
        <v>15803783.200000001</v>
      </c>
      <c r="Q23" s="87">
        <v>9889871</v>
      </c>
      <c r="R23" s="77">
        <v>5203908.18</v>
      </c>
      <c r="S23" s="10">
        <f t="shared" si="50"/>
        <v>207762760.34062111</v>
      </c>
      <c r="T23" s="10">
        <f t="shared" si="7"/>
        <v>201441247.06062111</v>
      </c>
      <c r="U23" s="10">
        <f t="shared" ref="U23:U38" si="102">J23-(K23+L23+N23)</f>
        <v>198280490.42062113</v>
      </c>
      <c r="V23" s="10">
        <f t="shared" ref="V23:V38" si="103">J23-(K23+L23+O23)</f>
        <v>195119733.78062111</v>
      </c>
      <c r="W23" s="10">
        <f t="shared" ref="W23:W38" si="104">J23-(K23+L23+P23)</f>
        <v>191958977.14062113</v>
      </c>
      <c r="X23" s="91">
        <v>760759568.21333325</v>
      </c>
      <c r="Y23" s="91">
        <f t="shared" si="84"/>
        <v>152151913.64266667</v>
      </c>
      <c r="Z23" s="105">
        <f>S23/'1 OPเขต4'!G23</f>
        <v>1818.7152941333827</v>
      </c>
      <c r="AA23" s="91">
        <f>T23/'1 OPเขต4'!G23</f>
        <v>1763.3779812022576</v>
      </c>
      <c r="AB23" s="91">
        <f>U23/'1 OPเขต4'!G23</f>
        <v>1735.7093247366954</v>
      </c>
      <c r="AC23" s="91">
        <f>V23/'1 OPเขต4'!G23</f>
        <v>1708.0406682711327</v>
      </c>
      <c r="AD23" s="91">
        <f>W23/'1 OPเขต4'!G23</f>
        <v>1680.3720118055703</v>
      </c>
      <c r="AE23" s="91">
        <f>VLOOKUP($E23,'[1]moc eval'!$C$2:$U$846,19,FALSE)</f>
        <v>410307099.59854221</v>
      </c>
      <c r="AF23" s="91">
        <f t="shared" ref="AF23:AF46" si="105">AE23*0.8</f>
        <v>328245679.67883378</v>
      </c>
      <c r="AG23" s="91">
        <v>187202607.78999999</v>
      </c>
      <c r="AH23" s="91">
        <v>161779359.31</v>
      </c>
      <c r="AI23" s="91">
        <f t="shared" ref="AI23:AI38" si="106">(T23-AF23)</f>
        <v>-126804432.61821267</v>
      </c>
      <c r="AJ23" s="91">
        <f t="shared" ref="AJ23:AJ38" si="107">(T23-AF23)+Q23</f>
        <v>-116914561.61821267</v>
      </c>
      <c r="AK23" s="91">
        <f t="shared" ref="AK23:AK38" si="108">(T23-AF23)+(Q23+Y23)</f>
        <v>35237352.024453998</v>
      </c>
      <c r="AL23" s="91">
        <f>T23-AG23</f>
        <v>14238639.270621121</v>
      </c>
      <c r="AM23" s="91">
        <f>(T23-AG23)+Q23</f>
        <v>24128510.270621121</v>
      </c>
      <c r="AN23" s="91">
        <f>(T23-AG23)+(Q23+Y23)</f>
        <v>176280423.91328779</v>
      </c>
      <c r="AO23" s="91">
        <f t="shared" ref="AO23:AO38" si="109">(AI23+AL23)/2</f>
        <v>-56282896.673795775</v>
      </c>
      <c r="AP23" s="91">
        <f t="shared" ref="AP23:AP38" si="110">(AJ23+AM23)/2</f>
        <v>-46393025.673795775</v>
      </c>
      <c r="AQ23" s="91">
        <f t="shared" ref="AQ23:AQ38" si="111">(AK23+AN23)/2</f>
        <v>105758887.96887089</v>
      </c>
      <c r="AR23" s="91">
        <f t="shared" ref="AR23:AR38" si="112">(U23-AF23)</f>
        <v>-129965189.25821266</v>
      </c>
      <c r="AS23" s="91">
        <f t="shared" ref="AS23:AS38" si="113">(U23-AF23)+Q23</f>
        <v>-120075318.25821266</v>
      </c>
      <c r="AT23" s="91">
        <f t="shared" ref="AT23:AT38" si="114">(U23-AF23)+(Q23+Y23)</f>
        <v>32076595.384454012</v>
      </c>
      <c r="AU23" s="91">
        <f t="shared" ref="AU23:AU38" si="115">(U23-AG23)</f>
        <v>11077882.630621135</v>
      </c>
      <c r="AV23" s="91">
        <f t="shared" ref="AV23:AV38" si="116">(U23-AG23)+Q23</f>
        <v>20967753.630621135</v>
      </c>
      <c r="AW23" s="91">
        <f t="shared" ref="AW23:AW38" si="117">(U23-AG23)+(Q23+Y23)</f>
        <v>173119667.2732878</v>
      </c>
      <c r="AX23" s="91">
        <f t="shared" ref="AX23:AX38" si="118">(AR23+AU23)/2</f>
        <v>-59443653.31379576</v>
      </c>
      <c r="AY23" s="91">
        <f t="shared" ref="AY23:AY38" si="119">(AS23+AV23)/2</f>
        <v>-49553782.31379576</v>
      </c>
      <c r="AZ23" s="91">
        <f t="shared" ref="AZ23:AZ38" si="120">(AT23+AW23)/2</f>
        <v>102598131.32887091</v>
      </c>
      <c r="BA23" s="91">
        <f t="shared" ref="BA23:BA38" si="121">(V23-AF23)</f>
        <v>-133125945.89821267</v>
      </c>
      <c r="BB23" s="91">
        <f t="shared" ref="BB23:BB38" si="122">(V23-AF23)+(Q23)</f>
        <v>-123236074.89821267</v>
      </c>
      <c r="BC23" s="91">
        <f t="shared" ref="BC23:BC38" si="123">(V23-AF23)+(Q23+Y23)</f>
        <v>28915838.744453996</v>
      </c>
      <c r="BD23" s="91">
        <f t="shared" ref="BD23:BD38" si="124">(V23-AG23)</f>
        <v>7917125.9906211197</v>
      </c>
      <c r="BE23" s="91">
        <f t="shared" ref="BE23:BE38" si="125">(V23-AG23)+(Q23)</f>
        <v>17806996.99062112</v>
      </c>
      <c r="BF23" s="91">
        <f t="shared" ref="BF23:BF38" si="126">(V23-AG23)+(Q23+Y23)</f>
        <v>169958910.63328779</v>
      </c>
      <c r="BG23" s="91">
        <f t="shared" ref="BG23:BG38" si="127">(BA23+BD23)/2</f>
        <v>-62604409.953795776</v>
      </c>
      <c r="BH23" s="91">
        <f t="shared" ref="BH23:BH38" si="128">(BB23+BE23)/2</f>
        <v>-52714538.953795776</v>
      </c>
      <c r="BI23" s="91">
        <f t="shared" ref="BI23:BI38" si="129">(BC23+BF23)/2</f>
        <v>99437374.688870892</v>
      </c>
      <c r="BJ23" s="91">
        <f t="shared" ref="BJ23:BJ38" si="130">(W23-AF23)</f>
        <v>-136286702.53821266</v>
      </c>
      <c r="BK23" s="91">
        <f t="shared" ref="BK23:BK38" si="131">(W23-AF23)+(Q23)</f>
        <v>-126396831.53821266</v>
      </c>
      <c r="BL23" s="91">
        <f t="shared" ref="BL23:BL38" si="132">(W23-AF23)+(Q23+Y23)</f>
        <v>25755082.104454011</v>
      </c>
      <c r="BM23" s="91">
        <f t="shared" ref="BM23:BM38" si="133">(W23-AG23)</f>
        <v>4756369.350621134</v>
      </c>
      <c r="BN23" s="91">
        <f t="shared" ref="BN23:BN38" si="134">(W23-AG23)+(Q23)</f>
        <v>14646240.350621134</v>
      </c>
      <c r="BO23" s="91">
        <f t="shared" ref="BO23:BO38" si="135">(W23-AG23)+(Q23+Y23)</f>
        <v>166798153.9932878</v>
      </c>
      <c r="BP23" s="91">
        <f t="shared" ref="BP23:BP38" si="136">(BJ23+BM23)/2</f>
        <v>-65765166.593795761</v>
      </c>
      <c r="BQ23" s="91">
        <f t="shared" ref="BQ23:BQ38" si="137">(BK23+BN23)/2</f>
        <v>-55875295.593795761</v>
      </c>
      <c r="BR23" s="91">
        <f t="shared" ref="BR23:BR38" si="138">(BL23+BO23)/2</f>
        <v>96276618.048870906</v>
      </c>
    </row>
    <row r="24" spans="1:70">
      <c r="A24" s="4">
        <v>213</v>
      </c>
      <c r="B24" s="4">
        <v>4</v>
      </c>
      <c r="C24" s="5" t="s">
        <v>98</v>
      </c>
      <c r="D24" s="5" t="s">
        <v>99</v>
      </c>
      <c r="E24" s="76">
        <v>10688</v>
      </c>
      <c r="F24" s="5" t="s">
        <v>101</v>
      </c>
      <c r="G24" s="77">
        <f>'1 OPเขต4'!N24</f>
        <v>63990309.119999997</v>
      </c>
      <c r="H24" s="84">
        <f>'2 IP เขต4'!L23</f>
        <v>67001671.343000002</v>
      </c>
      <c r="I24" s="84">
        <f>'3 PP เขต4'!K23</f>
        <v>15270098.27</v>
      </c>
      <c r="J24" s="10">
        <f t="shared" si="0"/>
        <v>146262078.73300001</v>
      </c>
      <c r="K24" s="10">
        <f>'4 หักเงินเดือนเขต4'!H23</f>
        <v>82263000</v>
      </c>
      <c r="L24" s="10">
        <f>'4 หักเงินเดือนเขต4'!G23*0.01</f>
        <v>1350108.41</v>
      </c>
      <c r="M24" s="10">
        <f>'4 หักเงินเดือนเขต4'!G23*0.02</f>
        <v>2700216.82</v>
      </c>
      <c r="N24" s="10">
        <f>'4 หักเงินเดือนเขต4'!G23*0.03</f>
        <v>4050325.23</v>
      </c>
      <c r="O24" s="10">
        <f>'4 หักเงินเดือนเขต4'!G23*0.04</f>
        <v>5400433.6399999997</v>
      </c>
      <c r="P24" s="10">
        <f>'4 หักเงินเดือนเขต4'!G23*0.05</f>
        <v>6750542.0500000007</v>
      </c>
      <c r="Q24" s="87">
        <v>4947479</v>
      </c>
      <c r="R24" s="77">
        <v>2792580.27</v>
      </c>
      <c r="S24" s="10">
        <f t="shared" si="50"/>
        <v>62648970.323000014</v>
      </c>
      <c r="T24" s="10">
        <f t="shared" si="7"/>
        <v>59948753.503000021</v>
      </c>
      <c r="U24" s="10">
        <f t="shared" si="102"/>
        <v>58598645.09300001</v>
      </c>
      <c r="V24" s="10">
        <f t="shared" si="103"/>
        <v>57248536.683000013</v>
      </c>
      <c r="W24" s="10">
        <f t="shared" si="104"/>
        <v>55898428.273000017</v>
      </c>
      <c r="X24" s="91">
        <v>220630255.98000002</v>
      </c>
      <c r="Y24" s="91">
        <f t="shared" si="84"/>
        <v>44126051.19600001</v>
      </c>
      <c r="Z24" s="105">
        <f>S24/'1 OPเขต4'!G24</f>
        <v>1023.4084279110039</v>
      </c>
      <c r="AA24" s="91">
        <f>T24/'1 OPเขต4'!G24</f>
        <v>979.29876997843735</v>
      </c>
      <c r="AB24" s="91">
        <f>U24/'1 OPเขต4'!G24</f>
        <v>957.24394101215387</v>
      </c>
      <c r="AC24" s="91">
        <f>V24/'1 OPเขต4'!G24</f>
        <v>935.18911204587062</v>
      </c>
      <c r="AD24" s="91">
        <f>W24/'1 OPเขต4'!G24</f>
        <v>913.13428307958736</v>
      </c>
      <c r="AE24" s="91">
        <f>VLOOKUP($E24,'[1]moc eval'!$C$2:$U$846,19,FALSE)</f>
        <v>166663340.34889197</v>
      </c>
      <c r="AF24" s="91">
        <f t="shared" si="105"/>
        <v>133330672.27911359</v>
      </c>
      <c r="AG24" s="91">
        <v>85323112.700000003</v>
      </c>
      <c r="AH24" s="170">
        <v>70247658.599999994</v>
      </c>
      <c r="AI24" s="91">
        <f t="shared" si="106"/>
        <v>-73381918.77611357</v>
      </c>
      <c r="AJ24" s="91">
        <f t="shared" si="107"/>
        <v>-68434439.77611357</v>
      </c>
      <c r="AK24" s="91">
        <f t="shared" si="108"/>
        <v>-24308388.58011356</v>
      </c>
      <c r="AL24" s="91">
        <f t="shared" ref="AL24:AL38" si="139">T24-AG24</f>
        <v>-25374359.196999982</v>
      </c>
      <c r="AM24" s="91">
        <f t="shared" ref="AM24:AM38" si="140">(T24-AG24)+Q24</f>
        <v>-20426880.196999982</v>
      </c>
      <c r="AN24" s="91">
        <f t="shared" ref="AN24:AN38" si="141">(T24-AG24)+(Q24+Y24)</f>
        <v>23699170.999000028</v>
      </c>
      <c r="AO24" s="91">
        <f t="shared" si="109"/>
        <v>-49378138.986556776</v>
      </c>
      <c r="AP24" s="91">
        <f t="shared" si="110"/>
        <v>-44430659.986556776</v>
      </c>
      <c r="AQ24" s="91">
        <f t="shared" si="111"/>
        <v>-304608.79055676609</v>
      </c>
      <c r="AR24" s="91">
        <f t="shared" si="112"/>
        <v>-74732027.186113581</v>
      </c>
      <c r="AS24" s="91">
        <f t="shared" si="113"/>
        <v>-69784548.186113581</v>
      </c>
      <c r="AT24" s="91">
        <f t="shared" si="114"/>
        <v>-25658496.990113571</v>
      </c>
      <c r="AU24" s="91">
        <f t="shared" si="115"/>
        <v>-26724467.606999993</v>
      </c>
      <c r="AV24" s="91">
        <f t="shared" si="116"/>
        <v>-21776988.606999993</v>
      </c>
      <c r="AW24" s="91">
        <f t="shared" si="117"/>
        <v>22349062.589000016</v>
      </c>
      <c r="AX24" s="91">
        <f t="shared" si="118"/>
        <v>-50728247.396556787</v>
      </c>
      <c r="AY24" s="91">
        <f t="shared" si="119"/>
        <v>-45780768.396556787</v>
      </c>
      <c r="AZ24" s="91">
        <f t="shared" si="120"/>
        <v>-1654717.2005567774</v>
      </c>
      <c r="BA24" s="91">
        <f t="shared" si="121"/>
        <v>-76082135.596113577</v>
      </c>
      <c r="BB24" s="91">
        <f t="shared" si="122"/>
        <v>-71134656.596113577</v>
      </c>
      <c r="BC24" s="91">
        <f t="shared" si="123"/>
        <v>-27008605.400113568</v>
      </c>
      <c r="BD24" s="91">
        <f t="shared" si="124"/>
        <v>-28074576.01699999</v>
      </c>
      <c r="BE24" s="91">
        <f t="shared" si="125"/>
        <v>-23127097.01699999</v>
      </c>
      <c r="BF24" s="91">
        <f t="shared" si="126"/>
        <v>20998954.17900002</v>
      </c>
      <c r="BG24" s="91">
        <f t="shared" si="127"/>
        <v>-52078355.806556784</v>
      </c>
      <c r="BH24" s="91">
        <f t="shared" si="128"/>
        <v>-47130876.806556784</v>
      </c>
      <c r="BI24" s="91">
        <f t="shared" si="129"/>
        <v>-3004825.6105567738</v>
      </c>
      <c r="BJ24" s="91">
        <f t="shared" si="130"/>
        <v>-77432244.006113574</v>
      </c>
      <c r="BK24" s="91">
        <f t="shared" si="131"/>
        <v>-72484765.006113574</v>
      </c>
      <c r="BL24" s="91">
        <f t="shared" si="132"/>
        <v>-28358713.810113564</v>
      </c>
      <c r="BM24" s="91">
        <f t="shared" si="133"/>
        <v>-29424684.426999986</v>
      </c>
      <c r="BN24" s="91">
        <f t="shared" si="134"/>
        <v>-24477205.426999986</v>
      </c>
      <c r="BO24" s="91">
        <f t="shared" si="135"/>
        <v>19648845.769000024</v>
      </c>
      <c r="BP24" s="91">
        <f t="shared" si="136"/>
        <v>-53428464.21655678</v>
      </c>
      <c r="BQ24" s="91">
        <f t="shared" si="137"/>
        <v>-48480985.21655678</v>
      </c>
      <c r="BR24" s="91">
        <f t="shared" si="138"/>
        <v>-4354934.0205567703</v>
      </c>
    </row>
    <row r="25" spans="1:70">
      <c r="A25" s="4">
        <v>214</v>
      </c>
      <c r="B25" s="4">
        <v>4</v>
      </c>
      <c r="C25" s="5" t="s">
        <v>98</v>
      </c>
      <c r="D25" s="5" t="s">
        <v>99</v>
      </c>
      <c r="E25" s="76">
        <v>10768</v>
      </c>
      <c r="F25" s="5" t="s">
        <v>102</v>
      </c>
      <c r="G25" s="77">
        <f>'1 OPเขต4'!N25</f>
        <v>30892341.959999997</v>
      </c>
      <c r="H25" s="84">
        <f>'2 IP เขต4'!L24</f>
        <v>10938626.152000001</v>
      </c>
      <c r="I25" s="84">
        <f>'3 PP เขต4'!K24</f>
        <v>9233264.8200000003</v>
      </c>
      <c r="J25" s="10">
        <f t="shared" si="0"/>
        <v>51064232.931999996</v>
      </c>
      <c r="K25" s="10">
        <f>'4 หักเงินเดือนเขต4'!H24</f>
        <v>28255398</v>
      </c>
      <c r="L25" s="10">
        <f>'4 หักเงินเดือนเขต4'!G24*0.01</f>
        <v>463730.36</v>
      </c>
      <c r="M25" s="10">
        <f>'4 หักเงินเดือนเขต4'!G24*0.02</f>
        <v>927460.72</v>
      </c>
      <c r="N25" s="10">
        <f>'4 หักเงินเดือนเขต4'!G24*0.03</f>
        <v>1391191.0799999998</v>
      </c>
      <c r="O25" s="10">
        <f>'4 หักเงินเดือนเขต4'!G24*0.04</f>
        <v>1854921.44</v>
      </c>
      <c r="P25" s="10">
        <f>'4 หักเงินเดือนเขต4'!G24*0.05</f>
        <v>2318651.8000000003</v>
      </c>
      <c r="Q25" s="87">
        <v>2053193</v>
      </c>
      <c r="R25" s="77">
        <v>1346674.26</v>
      </c>
      <c r="S25" s="10">
        <f t="shared" si="50"/>
        <v>22345104.571999997</v>
      </c>
      <c r="T25" s="10">
        <f t="shared" si="7"/>
        <v>21417643.851999998</v>
      </c>
      <c r="U25" s="10">
        <f t="shared" si="102"/>
        <v>20953913.491999999</v>
      </c>
      <c r="V25" s="10">
        <f t="shared" si="103"/>
        <v>20490183.131999996</v>
      </c>
      <c r="W25" s="10">
        <f t="shared" si="104"/>
        <v>20026452.771999996</v>
      </c>
      <c r="X25" s="91">
        <v>9844201.3666666672</v>
      </c>
      <c r="Y25" s="91">
        <f t="shared" si="84"/>
        <v>1968840.2733333334</v>
      </c>
      <c r="Z25" s="108">
        <f>S25/'1 OPเขต4'!G25</f>
        <v>756.10275004229675</v>
      </c>
      <c r="AA25" s="108">
        <f>T25/'1 OPเขต4'!G25</f>
        <v>724.71978655297255</v>
      </c>
      <c r="AB25" s="108">
        <f>U25/'1 OPเขต4'!G25</f>
        <v>709.02830480831039</v>
      </c>
      <c r="AC25" s="108">
        <f>V25/'1 OPเขต4'!G25</f>
        <v>693.33682306364824</v>
      </c>
      <c r="AD25" s="108">
        <f>W25/'1 OPเขต4'!G25</f>
        <v>677.64534131898608</v>
      </c>
      <c r="AE25" s="91">
        <f>VLOOKUP($E25,'[1]moc eval'!$C$2:$U$846,19,FALSE)</f>
        <v>34102009.343855135</v>
      </c>
      <c r="AF25" s="91">
        <f t="shared" si="105"/>
        <v>27281607.475084111</v>
      </c>
      <c r="AG25" s="91">
        <v>19289726.329999998</v>
      </c>
      <c r="AH25" s="170">
        <v>25790402.130000003</v>
      </c>
      <c r="AI25" s="91">
        <f t="shared" si="106"/>
        <v>-5863963.623084113</v>
      </c>
      <c r="AJ25" s="91">
        <f t="shared" si="107"/>
        <v>-3810770.623084113</v>
      </c>
      <c r="AK25" s="91">
        <f t="shared" si="108"/>
        <v>-1841930.3497507796</v>
      </c>
      <c r="AL25" s="91">
        <f t="shared" si="139"/>
        <v>2127917.5219999999</v>
      </c>
      <c r="AM25" s="91">
        <f t="shared" si="140"/>
        <v>4181110.5219999999</v>
      </c>
      <c r="AN25" s="91">
        <f t="shared" si="141"/>
        <v>6149950.7953333333</v>
      </c>
      <c r="AO25" s="91">
        <f t="shared" si="109"/>
        <v>-1868023.0505420566</v>
      </c>
      <c r="AP25" s="91">
        <f t="shared" si="110"/>
        <v>185169.94945794344</v>
      </c>
      <c r="AQ25" s="91">
        <f t="shared" si="111"/>
        <v>2154010.2227912769</v>
      </c>
      <c r="AR25" s="91">
        <f t="shared" si="112"/>
        <v>-6327693.9830841124</v>
      </c>
      <c r="AS25" s="91">
        <f t="shared" si="113"/>
        <v>-4274500.9830841124</v>
      </c>
      <c r="AT25" s="91">
        <f t="shared" si="114"/>
        <v>-2305660.709750779</v>
      </c>
      <c r="AU25" s="91">
        <f t="shared" si="115"/>
        <v>1664187.1620000005</v>
      </c>
      <c r="AV25" s="91">
        <f t="shared" si="116"/>
        <v>3717380.1620000005</v>
      </c>
      <c r="AW25" s="91">
        <f t="shared" si="117"/>
        <v>5686220.4353333339</v>
      </c>
      <c r="AX25" s="91">
        <f t="shared" si="118"/>
        <v>-2331753.410542056</v>
      </c>
      <c r="AY25" s="91">
        <f t="shared" si="119"/>
        <v>-278560.41054205596</v>
      </c>
      <c r="AZ25" s="91">
        <f t="shared" si="120"/>
        <v>1690279.8627912775</v>
      </c>
      <c r="BA25" s="91">
        <f t="shared" si="121"/>
        <v>-6791424.3430841155</v>
      </c>
      <c r="BB25" s="91">
        <f t="shared" si="122"/>
        <v>-4738231.3430841155</v>
      </c>
      <c r="BC25" s="91">
        <f t="shared" si="123"/>
        <v>-2769391.0697507821</v>
      </c>
      <c r="BD25" s="91">
        <f t="shared" si="124"/>
        <v>1200456.8019999973</v>
      </c>
      <c r="BE25" s="91">
        <f t="shared" si="125"/>
        <v>3253649.8019999973</v>
      </c>
      <c r="BF25" s="91">
        <f t="shared" si="126"/>
        <v>5222490.0753333308</v>
      </c>
      <c r="BG25" s="91">
        <f t="shared" si="127"/>
        <v>-2795483.7705420591</v>
      </c>
      <c r="BH25" s="91">
        <f t="shared" si="128"/>
        <v>-742290.77054205909</v>
      </c>
      <c r="BI25" s="91">
        <f t="shared" si="129"/>
        <v>1226549.5027912743</v>
      </c>
      <c r="BJ25" s="91">
        <f t="shared" si="130"/>
        <v>-7255154.7030841149</v>
      </c>
      <c r="BK25" s="91">
        <f t="shared" si="131"/>
        <v>-5201961.7030841149</v>
      </c>
      <c r="BL25" s="91">
        <f t="shared" si="132"/>
        <v>-3233121.4297507815</v>
      </c>
      <c r="BM25" s="91">
        <f t="shared" si="133"/>
        <v>736726.44199999794</v>
      </c>
      <c r="BN25" s="91">
        <f t="shared" si="134"/>
        <v>2789919.4419999979</v>
      </c>
      <c r="BO25" s="91">
        <f t="shared" si="135"/>
        <v>4758759.7153333314</v>
      </c>
      <c r="BP25" s="91">
        <f t="shared" si="136"/>
        <v>-3259214.1305420585</v>
      </c>
      <c r="BQ25" s="91">
        <f t="shared" si="137"/>
        <v>-1206021.1305420585</v>
      </c>
      <c r="BR25" s="91">
        <f t="shared" si="138"/>
        <v>762819.14279127494</v>
      </c>
    </row>
    <row r="26" spans="1:70">
      <c r="A26" s="4">
        <v>215</v>
      </c>
      <c r="B26" s="4">
        <v>4</v>
      </c>
      <c r="C26" s="5" t="s">
        <v>98</v>
      </c>
      <c r="D26" s="5" t="s">
        <v>99</v>
      </c>
      <c r="E26" s="76">
        <v>10769</v>
      </c>
      <c r="F26" s="5" t="s">
        <v>103</v>
      </c>
      <c r="G26" s="77">
        <f>'1 OPเขต4'!N26</f>
        <v>26601303.359999999</v>
      </c>
      <c r="H26" s="84">
        <f>'2 IP เขต4'!L25</f>
        <v>8646316.2939999998</v>
      </c>
      <c r="I26" s="84">
        <f>'3 PP เขต4'!K25</f>
        <v>8267522.3700000001</v>
      </c>
      <c r="J26" s="10">
        <f t="shared" si="0"/>
        <v>43515142.023999996</v>
      </c>
      <c r="K26" s="10">
        <f>'4 หักเงินเดือนเขต4'!H25</f>
        <v>25813130</v>
      </c>
      <c r="L26" s="10">
        <f>'4 หักเงินเดือนเขต4'!G25*0.01</f>
        <v>423647.62</v>
      </c>
      <c r="M26" s="10">
        <f>'4 หักเงินเดือนเขต4'!G25*0.02</f>
        <v>847295.24</v>
      </c>
      <c r="N26" s="10">
        <f>'4 หักเงินเดือนเขต4'!G25*0.03</f>
        <v>1270942.8599999999</v>
      </c>
      <c r="O26" s="10">
        <f>'4 หักเงินเดือนเขต4'!G25*0.04</f>
        <v>1694590.48</v>
      </c>
      <c r="P26" s="10">
        <f>'4 หักเงินเดือนเขต4'!G25*0.05</f>
        <v>2118238.1</v>
      </c>
      <c r="Q26" s="87">
        <v>1614651</v>
      </c>
      <c r="R26" s="77">
        <v>1161376.5900000001</v>
      </c>
      <c r="S26" s="10">
        <f t="shared" si="50"/>
        <v>17278364.403999995</v>
      </c>
      <c r="T26" s="10">
        <f t="shared" si="7"/>
        <v>16431069.163999997</v>
      </c>
      <c r="U26" s="10">
        <f t="shared" si="102"/>
        <v>16007421.543999996</v>
      </c>
      <c r="V26" s="10">
        <f t="shared" si="103"/>
        <v>15583773.923999995</v>
      </c>
      <c r="W26" s="10">
        <f t="shared" si="104"/>
        <v>15160126.303999994</v>
      </c>
      <c r="X26" s="91">
        <v>24297979.966666669</v>
      </c>
      <c r="Y26" s="91">
        <f t="shared" si="84"/>
        <v>4859595.9933333341</v>
      </c>
      <c r="Z26" s="108">
        <f>S26/'1 OPเขต4'!G26</f>
        <v>678.96747893744089</v>
      </c>
      <c r="AA26" s="108">
        <f>T26/'1 OPเขต4'!G26</f>
        <v>645.6723186104997</v>
      </c>
      <c r="AB26" s="108">
        <f>U26/'1 OPเขต4'!G26</f>
        <v>629.02473844702911</v>
      </c>
      <c r="AC26" s="108">
        <f>V26/'1 OPเขต4'!G26</f>
        <v>612.3771582835584</v>
      </c>
      <c r="AD26" s="108">
        <f>W26/'1 OPเขต4'!G26</f>
        <v>595.72957812008781</v>
      </c>
      <c r="AE26" s="91">
        <f>VLOOKUP($E26,'[1]moc eval'!$C$2:$U$846,19,FALSE)</f>
        <v>20794669.239632148</v>
      </c>
      <c r="AF26" s="91">
        <f t="shared" si="105"/>
        <v>16635735.39170572</v>
      </c>
      <c r="AG26" s="91">
        <v>16853777.099999998</v>
      </c>
      <c r="AH26" s="170">
        <v>26016480.219999999</v>
      </c>
      <c r="AI26" s="91">
        <f t="shared" si="106"/>
        <v>-204666.22770572267</v>
      </c>
      <c r="AJ26" s="91">
        <f t="shared" si="107"/>
        <v>1409984.7722942773</v>
      </c>
      <c r="AK26" s="91">
        <f t="shared" si="108"/>
        <v>6269580.7656276114</v>
      </c>
      <c r="AL26" s="91">
        <f t="shared" si="139"/>
        <v>-422707.93600000069</v>
      </c>
      <c r="AM26" s="91">
        <f t="shared" si="140"/>
        <v>1191943.0639999993</v>
      </c>
      <c r="AN26" s="91">
        <f t="shared" si="141"/>
        <v>6051539.0573333334</v>
      </c>
      <c r="AO26" s="91">
        <f t="shared" si="109"/>
        <v>-313687.08185286168</v>
      </c>
      <c r="AP26" s="91">
        <f t="shared" si="110"/>
        <v>1300963.9181471383</v>
      </c>
      <c r="AQ26" s="91">
        <f t="shared" si="111"/>
        <v>6160559.9114804724</v>
      </c>
      <c r="AR26" s="91">
        <f t="shared" si="112"/>
        <v>-628313.84770572372</v>
      </c>
      <c r="AS26" s="91">
        <f t="shared" si="113"/>
        <v>986337.15229427628</v>
      </c>
      <c r="AT26" s="91">
        <f t="shared" si="114"/>
        <v>5845933.1456276104</v>
      </c>
      <c r="AU26" s="91">
        <f t="shared" si="115"/>
        <v>-846355.55600000173</v>
      </c>
      <c r="AV26" s="91">
        <f t="shared" si="116"/>
        <v>768295.44399999827</v>
      </c>
      <c r="AW26" s="91">
        <f t="shared" si="117"/>
        <v>5627891.4373333324</v>
      </c>
      <c r="AX26" s="91">
        <f t="shared" si="118"/>
        <v>-737334.70185286272</v>
      </c>
      <c r="AY26" s="91">
        <f t="shared" si="119"/>
        <v>877316.29814713728</v>
      </c>
      <c r="AZ26" s="91">
        <f t="shared" si="120"/>
        <v>5736912.2914804714</v>
      </c>
      <c r="BA26" s="91">
        <f t="shared" si="121"/>
        <v>-1051961.4677057248</v>
      </c>
      <c r="BB26" s="91">
        <f t="shared" si="122"/>
        <v>562689.53229427524</v>
      </c>
      <c r="BC26" s="91">
        <f t="shared" si="123"/>
        <v>5422285.5256276093</v>
      </c>
      <c r="BD26" s="91">
        <f t="shared" si="124"/>
        <v>-1270003.1760000028</v>
      </c>
      <c r="BE26" s="91">
        <f t="shared" si="125"/>
        <v>344647.82399999723</v>
      </c>
      <c r="BF26" s="91">
        <f t="shared" si="126"/>
        <v>5204243.8173333313</v>
      </c>
      <c r="BG26" s="91">
        <f t="shared" si="127"/>
        <v>-1160982.3218528638</v>
      </c>
      <c r="BH26" s="91">
        <f t="shared" si="128"/>
        <v>453668.67814713623</v>
      </c>
      <c r="BI26" s="91">
        <f t="shared" si="129"/>
        <v>5313264.6714804703</v>
      </c>
      <c r="BJ26" s="91">
        <f t="shared" si="130"/>
        <v>-1475609.0877057258</v>
      </c>
      <c r="BK26" s="91">
        <f t="shared" si="131"/>
        <v>139041.9122942742</v>
      </c>
      <c r="BL26" s="91">
        <f t="shared" si="132"/>
        <v>4998637.9056276083</v>
      </c>
      <c r="BM26" s="91">
        <f t="shared" si="133"/>
        <v>-1693650.7960000038</v>
      </c>
      <c r="BN26" s="91">
        <f t="shared" si="134"/>
        <v>-78999.796000003815</v>
      </c>
      <c r="BO26" s="91">
        <f t="shared" si="135"/>
        <v>4780596.1973333303</v>
      </c>
      <c r="BP26" s="91">
        <f t="shared" si="136"/>
        <v>-1584629.9418528648</v>
      </c>
      <c r="BQ26" s="91">
        <f t="shared" si="137"/>
        <v>30021.058147135191</v>
      </c>
      <c r="BR26" s="91">
        <f t="shared" si="138"/>
        <v>4889617.0514804693</v>
      </c>
    </row>
    <row r="27" spans="1:70">
      <c r="A27" s="4">
        <v>216</v>
      </c>
      <c r="B27" s="4">
        <v>4</v>
      </c>
      <c r="C27" s="5" t="s">
        <v>98</v>
      </c>
      <c r="D27" s="5" t="s">
        <v>99</v>
      </c>
      <c r="E27" s="76">
        <v>10770</v>
      </c>
      <c r="F27" s="5" t="s">
        <v>104</v>
      </c>
      <c r="G27" s="77">
        <f>'1 OPเขต4'!N27</f>
        <v>20413008.959999997</v>
      </c>
      <c r="H27" s="84">
        <f>'2 IP เขต4'!L26</f>
        <v>7780094.4869999997</v>
      </c>
      <c r="I27" s="84">
        <f>'3 PP เขต4'!K26</f>
        <v>6406602.8600000003</v>
      </c>
      <c r="J27" s="10">
        <f t="shared" si="0"/>
        <v>34599706.306999996</v>
      </c>
      <c r="K27" s="10">
        <f>'4 หักเงินเดือนเขต4'!H26</f>
        <v>25324556</v>
      </c>
      <c r="L27" s="10">
        <f>'4 หักเงินเดือนเขต4'!G26*0.01</f>
        <v>415629.09</v>
      </c>
      <c r="M27" s="10">
        <f>'4 หักเงินเดือนเขต4'!G26*0.02</f>
        <v>831258.18</v>
      </c>
      <c r="N27" s="10">
        <f>'4 หักเงินเดือนเขต4'!G26*0.03</f>
        <v>1246887.27</v>
      </c>
      <c r="O27" s="10">
        <f>'4 หักเงินเดือนเขต4'!G26*0.04</f>
        <v>1662516.36</v>
      </c>
      <c r="P27" s="10">
        <f>'4 หักเงินเดือนเขต4'!G26*0.05</f>
        <v>2078145.4500000002</v>
      </c>
      <c r="Q27" s="87">
        <v>2125540</v>
      </c>
      <c r="R27" s="77">
        <v>887590.95</v>
      </c>
      <c r="S27" s="10">
        <f t="shared" si="50"/>
        <v>8859521.2169999965</v>
      </c>
      <c r="T27" s="10">
        <f t="shared" si="7"/>
        <v>8028263.0369999968</v>
      </c>
      <c r="U27" s="10">
        <f t="shared" si="102"/>
        <v>7612633.9469999969</v>
      </c>
      <c r="V27" s="10">
        <f t="shared" si="103"/>
        <v>7197004.856999997</v>
      </c>
      <c r="W27" s="10">
        <f t="shared" si="104"/>
        <v>6781375.7669999972</v>
      </c>
      <c r="X27" s="91">
        <v>23029091.709999997</v>
      </c>
      <c r="Y27" s="91">
        <f t="shared" si="84"/>
        <v>4605818.3419999992</v>
      </c>
      <c r="Z27" s="108">
        <f>S27/'1 OPเขต4'!G27</f>
        <v>453.68297915813173</v>
      </c>
      <c r="AA27" s="108">
        <f>T27/'1 OPเขต4'!G27</f>
        <v>411.1154771097909</v>
      </c>
      <c r="AB27" s="108">
        <f>U27/'1 OPเขต4'!G27</f>
        <v>389.83172608562052</v>
      </c>
      <c r="AC27" s="108">
        <f>V27/'1 OPเขต4'!G27</f>
        <v>368.54797506145007</v>
      </c>
      <c r="AD27" s="108">
        <f>W27/'1 OPเขต4'!G27</f>
        <v>347.26422403727963</v>
      </c>
      <c r="AE27" s="91">
        <f>VLOOKUP($E27,'[1]moc eval'!$C$2:$U$846,19,FALSE)</f>
        <v>21827856.455697089</v>
      </c>
      <c r="AF27" s="91">
        <f t="shared" si="105"/>
        <v>17462285.164557673</v>
      </c>
      <c r="AG27" s="91">
        <v>18447682.949999999</v>
      </c>
      <c r="AH27" s="170">
        <v>22914504.34</v>
      </c>
      <c r="AI27" s="91">
        <f t="shared" si="106"/>
        <v>-9434022.1275576763</v>
      </c>
      <c r="AJ27" s="91">
        <f t="shared" si="107"/>
        <v>-7308482.1275576763</v>
      </c>
      <c r="AK27" s="91">
        <f t="shared" si="108"/>
        <v>-2702663.785557677</v>
      </c>
      <c r="AL27" s="91">
        <f t="shared" si="139"/>
        <v>-10419419.913000003</v>
      </c>
      <c r="AM27" s="91">
        <f t="shared" si="140"/>
        <v>-8293879.9130000025</v>
      </c>
      <c r="AN27" s="91">
        <f t="shared" si="141"/>
        <v>-3688061.5710000033</v>
      </c>
      <c r="AO27" s="91">
        <f t="shared" si="109"/>
        <v>-9926721.0202788394</v>
      </c>
      <c r="AP27" s="91">
        <f t="shared" si="110"/>
        <v>-7801181.0202788394</v>
      </c>
      <c r="AQ27" s="91">
        <f t="shared" si="111"/>
        <v>-3195362.6782788401</v>
      </c>
      <c r="AR27" s="91">
        <f t="shared" si="112"/>
        <v>-9849651.2175576761</v>
      </c>
      <c r="AS27" s="91">
        <f t="shared" si="113"/>
        <v>-7724111.2175576761</v>
      </c>
      <c r="AT27" s="91">
        <f t="shared" si="114"/>
        <v>-3118292.8755576769</v>
      </c>
      <c r="AU27" s="91">
        <f t="shared" si="115"/>
        <v>-10835049.003000002</v>
      </c>
      <c r="AV27" s="91">
        <f t="shared" si="116"/>
        <v>-8709509.0030000024</v>
      </c>
      <c r="AW27" s="91">
        <f t="shared" si="117"/>
        <v>-4103690.6610000031</v>
      </c>
      <c r="AX27" s="91">
        <f t="shared" si="118"/>
        <v>-10342350.110278839</v>
      </c>
      <c r="AY27" s="91">
        <f t="shared" si="119"/>
        <v>-8216810.1102788392</v>
      </c>
      <c r="AZ27" s="91">
        <f t="shared" si="120"/>
        <v>-3610991.76827884</v>
      </c>
      <c r="BA27" s="91">
        <f t="shared" si="121"/>
        <v>-10265280.307557676</v>
      </c>
      <c r="BB27" s="91">
        <f t="shared" si="122"/>
        <v>-8139740.307557676</v>
      </c>
      <c r="BC27" s="91">
        <f t="shared" si="123"/>
        <v>-3533921.9655576767</v>
      </c>
      <c r="BD27" s="91">
        <f t="shared" si="124"/>
        <v>-11250678.093000002</v>
      </c>
      <c r="BE27" s="91">
        <f t="shared" si="125"/>
        <v>-9125138.0930000022</v>
      </c>
      <c r="BF27" s="91">
        <f t="shared" si="126"/>
        <v>-4519319.751000003</v>
      </c>
      <c r="BG27" s="91">
        <f t="shared" si="127"/>
        <v>-10757979.200278839</v>
      </c>
      <c r="BH27" s="91">
        <f t="shared" si="128"/>
        <v>-8632439.2002788391</v>
      </c>
      <c r="BI27" s="91">
        <f t="shared" si="129"/>
        <v>-4026620.8582788398</v>
      </c>
      <c r="BJ27" s="91">
        <f t="shared" si="130"/>
        <v>-10680909.397557676</v>
      </c>
      <c r="BK27" s="91">
        <f t="shared" si="131"/>
        <v>-8555369.3975576758</v>
      </c>
      <c r="BL27" s="91">
        <f t="shared" si="132"/>
        <v>-3949551.0555576766</v>
      </c>
      <c r="BM27" s="91">
        <f t="shared" si="133"/>
        <v>-11666307.183000002</v>
      </c>
      <c r="BN27" s="91">
        <f t="shared" si="134"/>
        <v>-9540767.1830000021</v>
      </c>
      <c r="BO27" s="91">
        <f t="shared" si="135"/>
        <v>-4934948.8410000028</v>
      </c>
      <c r="BP27" s="91">
        <f t="shared" si="136"/>
        <v>-11173608.290278839</v>
      </c>
      <c r="BQ27" s="91">
        <f t="shared" si="137"/>
        <v>-9048068.2902788389</v>
      </c>
      <c r="BR27" s="91">
        <f t="shared" si="138"/>
        <v>-4442249.9482788397</v>
      </c>
    </row>
    <row r="28" spans="1:70">
      <c r="A28" s="4">
        <v>217</v>
      </c>
      <c r="B28" s="4">
        <v>4</v>
      </c>
      <c r="C28" s="5" t="s">
        <v>98</v>
      </c>
      <c r="D28" s="5" t="s">
        <v>99</v>
      </c>
      <c r="E28" s="76">
        <v>10771</v>
      </c>
      <c r="F28" s="5" t="s">
        <v>105</v>
      </c>
      <c r="G28" s="77">
        <f>'1 OPเขต4'!N28</f>
        <v>19149217.079999998</v>
      </c>
      <c r="H28" s="84">
        <f>'2 IP เขต4'!L27</f>
        <v>5253154.0920000002</v>
      </c>
      <c r="I28" s="84">
        <f>'3 PP เขต4'!K27</f>
        <v>5792562.7299999995</v>
      </c>
      <c r="J28" s="10">
        <f t="shared" si="0"/>
        <v>30194933.901999999</v>
      </c>
      <c r="K28" s="10">
        <f>'4 หักเงินเดือนเขต4'!H27</f>
        <v>26555858</v>
      </c>
      <c r="L28" s="10">
        <f>'4 หักเงินเดือนเขต4'!G27*0.01</f>
        <v>435837.34</v>
      </c>
      <c r="M28" s="10">
        <f>'4 หักเงินเดือนเขต4'!G27*0.02</f>
        <v>871674.68</v>
      </c>
      <c r="N28" s="10">
        <f>'4 หักเงินเดือนเขต4'!G27*0.03</f>
        <v>1307512.02</v>
      </c>
      <c r="O28" s="10">
        <f>'4 หักเงินเดือนเขต4'!G27*0.04</f>
        <v>1743349.36</v>
      </c>
      <c r="P28" s="10">
        <f>'4 หักเงินเดือนเขต4'!G27*0.05</f>
        <v>2179186.7000000002</v>
      </c>
      <c r="Q28" s="87">
        <v>1579237</v>
      </c>
      <c r="R28" s="77">
        <v>833243.04</v>
      </c>
      <c r="S28" s="10">
        <f t="shared" si="50"/>
        <v>3203238.561999999</v>
      </c>
      <c r="T28" s="10">
        <f t="shared" si="7"/>
        <v>2331563.8819999993</v>
      </c>
      <c r="U28" s="10">
        <f t="shared" si="102"/>
        <v>1895726.5419999994</v>
      </c>
      <c r="V28" s="10">
        <f t="shared" si="103"/>
        <v>1459889.2019999996</v>
      </c>
      <c r="W28" s="10">
        <f t="shared" si="104"/>
        <v>1024051.8619999997</v>
      </c>
      <c r="X28" s="91">
        <v>2448810.6433333335</v>
      </c>
      <c r="Y28" s="91">
        <f t="shared" si="84"/>
        <v>489762.12866666674</v>
      </c>
      <c r="Z28" s="108">
        <f>S28/'1 OPเขต4'!G28</f>
        <v>174.85881117964948</v>
      </c>
      <c r="AA28" s="108">
        <f>T28/'1 OPเขต4'!G28</f>
        <v>127.27571821605979</v>
      </c>
      <c r="AB28" s="108">
        <f>U28/'1 OPเขต4'!G28</f>
        <v>103.48417173426493</v>
      </c>
      <c r="AC28" s="108">
        <f>V28/'1 OPเขต4'!G28</f>
        <v>79.692625252470094</v>
      </c>
      <c r="AD28" s="108">
        <f>W28/'1 OPเขต4'!G28</f>
        <v>55.901078770675241</v>
      </c>
      <c r="AE28" s="91">
        <f>VLOOKUP($E28,'[1]moc eval'!$C$2:$U$846,19,FALSE)</f>
        <v>17719015.172458015</v>
      </c>
      <c r="AF28" s="91">
        <f t="shared" si="105"/>
        <v>14175212.137966413</v>
      </c>
      <c r="AG28" s="91">
        <v>8011830.6100000003</v>
      </c>
      <c r="AH28" s="170">
        <v>12237481.82</v>
      </c>
      <c r="AI28" s="91">
        <f t="shared" si="106"/>
        <v>-11843648.255966414</v>
      </c>
      <c r="AJ28" s="91">
        <f t="shared" si="107"/>
        <v>-10264411.255966414</v>
      </c>
      <c r="AK28" s="91">
        <f t="shared" si="108"/>
        <v>-9774649.1272997465</v>
      </c>
      <c r="AL28" s="91">
        <f t="shared" si="139"/>
        <v>-5680266.7280000011</v>
      </c>
      <c r="AM28" s="91">
        <f t="shared" si="140"/>
        <v>-4101029.7280000011</v>
      </c>
      <c r="AN28" s="91">
        <f t="shared" si="141"/>
        <v>-3611267.5993333342</v>
      </c>
      <c r="AO28" s="91">
        <f t="shared" si="109"/>
        <v>-8761957.4919832069</v>
      </c>
      <c r="AP28" s="91">
        <f t="shared" si="110"/>
        <v>-7182720.4919832069</v>
      </c>
      <c r="AQ28" s="91">
        <f t="shared" si="111"/>
        <v>-6692958.3633165406</v>
      </c>
      <c r="AR28" s="91">
        <f t="shared" si="112"/>
        <v>-12279485.595966414</v>
      </c>
      <c r="AS28" s="91">
        <f t="shared" si="113"/>
        <v>-10700248.595966414</v>
      </c>
      <c r="AT28" s="91">
        <f t="shared" si="114"/>
        <v>-10210486.467299746</v>
      </c>
      <c r="AU28" s="91">
        <f t="shared" si="115"/>
        <v>-6116104.0680000009</v>
      </c>
      <c r="AV28" s="91">
        <f t="shared" si="116"/>
        <v>-4536867.0680000009</v>
      </c>
      <c r="AW28" s="91">
        <f t="shared" si="117"/>
        <v>-4047104.9393333341</v>
      </c>
      <c r="AX28" s="91">
        <f t="shared" si="118"/>
        <v>-9197794.8319832068</v>
      </c>
      <c r="AY28" s="91">
        <f t="shared" si="119"/>
        <v>-7618557.8319832068</v>
      </c>
      <c r="AZ28" s="91">
        <f t="shared" si="120"/>
        <v>-7128795.7033165405</v>
      </c>
      <c r="BA28" s="91">
        <f t="shared" si="121"/>
        <v>-12715322.935966413</v>
      </c>
      <c r="BB28" s="91">
        <f t="shared" si="122"/>
        <v>-11136085.935966413</v>
      </c>
      <c r="BC28" s="91">
        <f t="shared" si="123"/>
        <v>-10646323.807299746</v>
      </c>
      <c r="BD28" s="91">
        <f t="shared" si="124"/>
        <v>-6551941.4080000008</v>
      </c>
      <c r="BE28" s="91">
        <f t="shared" si="125"/>
        <v>-4972704.4080000008</v>
      </c>
      <c r="BF28" s="91">
        <f t="shared" si="126"/>
        <v>-4482942.2793333344</v>
      </c>
      <c r="BG28" s="91">
        <f t="shared" si="127"/>
        <v>-9633632.1719832066</v>
      </c>
      <c r="BH28" s="91">
        <f t="shared" si="128"/>
        <v>-8054395.1719832066</v>
      </c>
      <c r="BI28" s="91">
        <f t="shared" si="129"/>
        <v>-7564633.0433165403</v>
      </c>
      <c r="BJ28" s="91">
        <f t="shared" si="130"/>
        <v>-13151160.275966413</v>
      </c>
      <c r="BK28" s="91">
        <f t="shared" si="131"/>
        <v>-11571923.275966413</v>
      </c>
      <c r="BL28" s="91">
        <f t="shared" si="132"/>
        <v>-11082161.147299746</v>
      </c>
      <c r="BM28" s="91">
        <f t="shared" si="133"/>
        <v>-6987778.7480000006</v>
      </c>
      <c r="BN28" s="91">
        <f t="shared" si="134"/>
        <v>-5408541.7480000006</v>
      </c>
      <c r="BO28" s="91">
        <f t="shared" si="135"/>
        <v>-4918779.6193333343</v>
      </c>
      <c r="BP28" s="91">
        <f t="shared" si="136"/>
        <v>-10069469.511983206</v>
      </c>
      <c r="BQ28" s="91">
        <f t="shared" si="137"/>
        <v>-8490232.5119832065</v>
      </c>
      <c r="BR28" s="91">
        <f t="shared" si="138"/>
        <v>-8000470.3833165402</v>
      </c>
    </row>
    <row r="29" spans="1:70">
      <c r="A29" s="4">
        <v>218</v>
      </c>
      <c r="B29" s="4">
        <v>4</v>
      </c>
      <c r="C29" s="5" t="s">
        <v>98</v>
      </c>
      <c r="D29" s="5" t="s">
        <v>99</v>
      </c>
      <c r="E29" s="76">
        <v>10772</v>
      </c>
      <c r="F29" s="5" t="s">
        <v>106</v>
      </c>
      <c r="G29" s="77">
        <f>'1 OPเขต4'!N29</f>
        <v>55701966.839999996</v>
      </c>
      <c r="H29" s="84">
        <f>'2 IP เขต4'!L28</f>
        <v>15475205.041999999</v>
      </c>
      <c r="I29" s="84">
        <f>'3 PP เขต4'!K28</f>
        <v>17187422.210000001</v>
      </c>
      <c r="J29" s="10">
        <f t="shared" si="0"/>
        <v>88364594.092000008</v>
      </c>
      <c r="K29" s="10">
        <f>'4 หักเงินเดือนเขต4'!H28</f>
        <v>40179278</v>
      </c>
      <c r="L29" s="10">
        <f>'4 หักเงินเดือนเขต4'!G28*0.01</f>
        <v>659426.25</v>
      </c>
      <c r="M29" s="10">
        <f>'4 หักเงินเดือนเขต4'!G28*0.02</f>
        <v>1318852.5</v>
      </c>
      <c r="N29" s="10">
        <f>'4 หักเงินเดือนเขต4'!G28*0.03</f>
        <v>1978278.75</v>
      </c>
      <c r="O29" s="10">
        <f>'4 หักเงินเดือนเขต4'!G28*0.04</f>
        <v>2637705</v>
      </c>
      <c r="P29" s="10">
        <f>'4 หักเงินเดือนเขต4'!G28*0.05</f>
        <v>3297131.25</v>
      </c>
      <c r="Q29" s="87">
        <v>3362587</v>
      </c>
      <c r="R29" s="77">
        <v>2424182.85</v>
      </c>
      <c r="S29" s="10">
        <f t="shared" si="50"/>
        <v>47525889.842000008</v>
      </c>
      <c r="T29" s="10">
        <f t="shared" si="7"/>
        <v>46207037.342000008</v>
      </c>
      <c r="U29" s="10">
        <f t="shared" si="102"/>
        <v>45547611.092000008</v>
      </c>
      <c r="V29" s="10">
        <f t="shared" si="103"/>
        <v>44888184.842000008</v>
      </c>
      <c r="W29" s="10">
        <f t="shared" si="104"/>
        <v>44228758.592000008</v>
      </c>
      <c r="X29" s="91">
        <v>84073158.526666656</v>
      </c>
      <c r="Y29" s="91">
        <f t="shared" si="84"/>
        <v>16814631.705333333</v>
      </c>
      <c r="Z29" s="108">
        <f>S29/'1 OPเขต4'!G29</f>
        <v>891.88525985700096</v>
      </c>
      <c r="AA29" s="108">
        <f>T29/'1 OPเขต4'!G29</f>
        <v>867.13527393172831</v>
      </c>
      <c r="AB29" s="108">
        <f>U29/'1 OPเขต4'!G29</f>
        <v>854.76028096909204</v>
      </c>
      <c r="AC29" s="108">
        <f>V29/'1 OPเขต4'!G29</f>
        <v>842.38528800645577</v>
      </c>
      <c r="AD29" s="108">
        <f>W29/'1 OPเขต4'!G29</f>
        <v>830.0102950438195</v>
      </c>
      <c r="AE29" s="91">
        <f>VLOOKUP($E29,'[1]moc eval'!$C$2:$U$846,19,FALSE)</f>
        <v>55104628.430538729</v>
      </c>
      <c r="AF29" s="91">
        <f t="shared" si="105"/>
        <v>44083702.744430989</v>
      </c>
      <c r="AG29" s="91">
        <v>41469639.670000002</v>
      </c>
      <c r="AH29" s="170">
        <v>43686128.419999994</v>
      </c>
      <c r="AI29" s="91">
        <f t="shared" si="106"/>
        <v>2123334.5975690186</v>
      </c>
      <c r="AJ29" s="91">
        <f t="shared" si="107"/>
        <v>5485921.5975690186</v>
      </c>
      <c r="AK29" s="91">
        <f t="shared" si="108"/>
        <v>22300553.302902352</v>
      </c>
      <c r="AL29" s="91">
        <f t="shared" si="139"/>
        <v>4737397.6720000058</v>
      </c>
      <c r="AM29" s="91">
        <f t="shared" si="140"/>
        <v>8099984.6720000058</v>
      </c>
      <c r="AN29" s="91">
        <f t="shared" si="141"/>
        <v>24914616.377333339</v>
      </c>
      <c r="AO29" s="91">
        <f t="shared" si="109"/>
        <v>3430366.1347845122</v>
      </c>
      <c r="AP29" s="91">
        <f t="shared" si="110"/>
        <v>6792953.1347845122</v>
      </c>
      <c r="AQ29" s="91">
        <f t="shared" si="111"/>
        <v>23607584.840117846</v>
      </c>
      <c r="AR29" s="91">
        <f t="shared" si="112"/>
        <v>1463908.3475690186</v>
      </c>
      <c r="AS29" s="91">
        <f t="shared" si="113"/>
        <v>4826495.3475690186</v>
      </c>
      <c r="AT29" s="91">
        <f t="shared" si="114"/>
        <v>21641127.052902352</v>
      </c>
      <c r="AU29" s="91">
        <f t="shared" si="115"/>
        <v>4077971.4220000058</v>
      </c>
      <c r="AV29" s="91">
        <f t="shared" si="116"/>
        <v>7440558.4220000058</v>
      </c>
      <c r="AW29" s="91">
        <f t="shared" si="117"/>
        <v>24255190.127333339</v>
      </c>
      <c r="AX29" s="91">
        <f t="shared" si="118"/>
        <v>2770939.8847845122</v>
      </c>
      <c r="AY29" s="91">
        <f t="shared" si="119"/>
        <v>6133526.8847845122</v>
      </c>
      <c r="AZ29" s="91">
        <f t="shared" si="120"/>
        <v>22948158.590117846</v>
      </c>
      <c r="BA29" s="91">
        <f t="shared" si="121"/>
        <v>804482.0975690186</v>
      </c>
      <c r="BB29" s="91">
        <f t="shared" si="122"/>
        <v>4167069.0975690186</v>
      </c>
      <c r="BC29" s="91">
        <f t="shared" si="123"/>
        <v>20981700.802902352</v>
      </c>
      <c r="BD29" s="91">
        <f t="shared" si="124"/>
        <v>3418545.1720000058</v>
      </c>
      <c r="BE29" s="91">
        <f t="shared" si="125"/>
        <v>6781132.1720000058</v>
      </c>
      <c r="BF29" s="91">
        <f t="shared" si="126"/>
        <v>23595763.877333339</v>
      </c>
      <c r="BG29" s="91">
        <f t="shared" si="127"/>
        <v>2111513.6347845122</v>
      </c>
      <c r="BH29" s="91">
        <f t="shared" si="128"/>
        <v>5474100.6347845122</v>
      </c>
      <c r="BI29" s="91">
        <f t="shared" si="129"/>
        <v>22288732.340117846</v>
      </c>
      <c r="BJ29" s="91">
        <f t="shared" si="130"/>
        <v>145055.8475690186</v>
      </c>
      <c r="BK29" s="91">
        <f t="shared" si="131"/>
        <v>3507642.8475690186</v>
      </c>
      <c r="BL29" s="91">
        <f t="shared" si="132"/>
        <v>20322274.552902352</v>
      </c>
      <c r="BM29" s="91">
        <f t="shared" si="133"/>
        <v>2759118.9220000058</v>
      </c>
      <c r="BN29" s="91">
        <f t="shared" si="134"/>
        <v>6121705.9220000058</v>
      </c>
      <c r="BO29" s="91">
        <f t="shared" si="135"/>
        <v>22936337.627333339</v>
      </c>
      <c r="BP29" s="91">
        <f t="shared" si="136"/>
        <v>1452087.3847845122</v>
      </c>
      <c r="BQ29" s="91">
        <f t="shared" si="137"/>
        <v>4814674.3847845122</v>
      </c>
      <c r="BR29" s="91">
        <f t="shared" si="138"/>
        <v>21629306.090117846</v>
      </c>
    </row>
    <row r="30" spans="1:70">
      <c r="A30" s="4">
        <v>219</v>
      </c>
      <c r="B30" s="4">
        <v>4</v>
      </c>
      <c r="C30" s="5" t="s">
        <v>98</v>
      </c>
      <c r="D30" s="5" t="s">
        <v>99</v>
      </c>
      <c r="E30" s="76">
        <v>10773</v>
      </c>
      <c r="F30" s="5" t="s">
        <v>107</v>
      </c>
      <c r="G30" s="77">
        <f>'1 OPเขต4'!N30</f>
        <v>23921102.879999999</v>
      </c>
      <c r="H30" s="84">
        <f>'2 IP เขต4'!L29</f>
        <v>6681896.6730000004</v>
      </c>
      <c r="I30" s="84">
        <f>'3 PP เขต4'!K29</f>
        <v>6950676.2999999998</v>
      </c>
      <c r="J30" s="10">
        <f t="shared" si="0"/>
        <v>37553675.853</v>
      </c>
      <c r="K30" s="10">
        <f>'4 หักเงินเดือนเขต4'!H29</f>
        <v>23773823</v>
      </c>
      <c r="L30" s="10">
        <f>'4 หักเงินเดือนเขต4'!G29*0.01</f>
        <v>390178.31</v>
      </c>
      <c r="M30" s="10">
        <f>'4 หักเงินเดือนเขต4'!G29*0.02</f>
        <v>780356.62</v>
      </c>
      <c r="N30" s="10">
        <f>'4 หักเงินเดือนเขต4'!G29*0.03</f>
        <v>1170534.93</v>
      </c>
      <c r="O30" s="10">
        <f>'4 หักเงินเดือนเขต4'!G29*0.04</f>
        <v>1560713.24</v>
      </c>
      <c r="P30" s="10">
        <f>'4 หักเงินเดือนเขต4'!G29*0.05</f>
        <v>1950891.55</v>
      </c>
      <c r="Q30" s="87">
        <v>1976463</v>
      </c>
      <c r="R30" s="77">
        <v>1041958.68</v>
      </c>
      <c r="S30" s="10">
        <f t="shared" si="50"/>
        <v>13389674.543000001</v>
      </c>
      <c r="T30" s="10">
        <f t="shared" si="7"/>
        <v>12609317.923</v>
      </c>
      <c r="U30" s="10">
        <f t="shared" si="102"/>
        <v>12219139.613000002</v>
      </c>
      <c r="V30" s="10">
        <f t="shared" si="103"/>
        <v>11828961.303000003</v>
      </c>
      <c r="W30" s="10">
        <f t="shared" si="104"/>
        <v>11438782.993000001</v>
      </c>
      <c r="X30" s="91">
        <v>8391274.2733333334</v>
      </c>
      <c r="Y30" s="91">
        <f t="shared" si="84"/>
        <v>1678254.8546666668</v>
      </c>
      <c r="Z30" s="108">
        <f>S30/'1 OPเขต4'!G30</f>
        <v>585.11075611781166</v>
      </c>
      <c r="AA30" s="108">
        <f>T30/'1 OPเขต4'!G30</f>
        <v>551.01022212025873</v>
      </c>
      <c r="AB30" s="108">
        <f>U30/'1 OPเขต4'!G30</f>
        <v>533.95995512148238</v>
      </c>
      <c r="AC30" s="108">
        <f>V30/'1 OPเขต4'!G30</f>
        <v>516.90968812270592</v>
      </c>
      <c r="AD30" s="108">
        <f>W30/'1 OPเขต4'!G30</f>
        <v>499.85942112392939</v>
      </c>
      <c r="AE30" s="91">
        <f>VLOOKUP($E30,'[1]moc eval'!$C$2:$U$846,19,FALSE)</f>
        <v>28404938.537419878</v>
      </c>
      <c r="AF30" s="91">
        <f t="shared" si="105"/>
        <v>22723950.829935905</v>
      </c>
      <c r="AG30" s="91">
        <v>23948259.509999998</v>
      </c>
      <c r="AH30" s="170">
        <v>29328278.740000002</v>
      </c>
      <c r="AI30" s="91">
        <f t="shared" si="106"/>
        <v>-10114632.906935904</v>
      </c>
      <c r="AJ30" s="91">
        <f t="shared" si="107"/>
        <v>-8138169.9069359042</v>
      </c>
      <c r="AK30" s="91">
        <f t="shared" si="108"/>
        <v>-6459915.0522692371</v>
      </c>
      <c r="AL30" s="91">
        <f t="shared" si="139"/>
        <v>-11338941.586999997</v>
      </c>
      <c r="AM30" s="91">
        <f t="shared" si="140"/>
        <v>-9362478.5869999975</v>
      </c>
      <c r="AN30" s="91">
        <f t="shared" si="141"/>
        <v>-7684223.7323333304</v>
      </c>
      <c r="AO30" s="91">
        <f t="shared" si="109"/>
        <v>-10726787.246967951</v>
      </c>
      <c r="AP30" s="91">
        <f t="shared" si="110"/>
        <v>-8750324.2469679508</v>
      </c>
      <c r="AQ30" s="91">
        <f t="shared" si="111"/>
        <v>-7072069.3923012838</v>
      </c>
      <c r="AR30" s="91">
        <f t="shared" si="112"/>
        <v>-10504811.216935903</v>
      </c>
      <c r="AS30" s="91">
        <f t="shared" si="113"/>
        <v>-8528348.2169359028</v>
      </c>
      <c r="AT30" s="91">
        <f t="shared" si="114"/>
        <v>-6850093.3622692358</v>
      </c>
      <c r="AU30" s="91">
        <f t="shared" si="115"/>
        <v>-11729119.896999996</v>
      </c>
      <c r="AV30" s="91">
        <f t="shared" si="116"/>
        <v>-9752656.8969999962</v>
      </c>
      <c r="AW30" s="91">
        <f t="shared" si="117"/>
        <v>-8074402.0423333291</v>
      </c>
      <c r="AX30" s="91">
        <f t="shared" si="118"/>
        <v>-11116965.556967949</v>
      </c>
      <c r="AY30" s="91">
        <f t="shared" si="119"/>
        <v>-9140502.5569679495</v>
      </c>
      <c r="AZ30" s="91">
        <f t="shared" si="120"/>
        <v>-7462247.7023012824</v>
      </c>
      <c r="BA30" s="91">
        <f t="shared" si="121"/>
        <v>-10894989.526935901</v>
      </c>
      <c r="BB30" s="91">
        <f t="shared" si="122"/>
        <v>-8918526.5269359015</v>
      </c>
      <c r="BC30" s="91">
        <f t="shared" si="123"/>
        <v>-7240271.6722692344</v>
      </c>
      <c r="BD30" s="91">
        <f t="shared" si="124"/>
        <v>-12119298.206999995</v>
      </c>
      <c r="BE30" s="91">
        <f t="shared" si="125"/>
        <v>-10142835.206999995</v>
      </c>
      <c r="BF30" s="91">
        <f t="shared" si="126"/>
        <v>-8464580.3523333278</v>
      </c>
      <c r="BG30" s="91">
        <f t="shared" si="127"/>
        <v>-11507143.866967948</v>
      </c>
      <c r="BH30" s="91">
        <f t="shared" si="128"/>
        <v>-9530680.8669679482</v>
      </c>
      <c r="BI30" s="91">
        <f t="shared" si="129"/>
        <v>-7852426.0123012811</v>
      </c>
      <c r="BJ30" s="91">
        <f t="shared" si="130"/>
        <v>-11285167.836935904</v>
      </c>
      <c r="BK30" s="91">
        <f t="shared" si="131"/>
        <v>-9308704.8369359039</v>
      </c>
      <c r="BL30" s="91">
        <f t="shared" si="132"/>
        <v>-7630449.9822692368</v>
      </c>
      <c r="BM30" s="91">
        <f t="shared" si="133"/>
        <v>-12509476.516999997</v>
      </c>
      <c r="BN30" s="91">
        <f t="shared" si="134"/>
        <v>-10533013.516999997</v>
      </c>
      <c r="BO30" s="91">
        <f t="shared" si="135"/>
        <v>-8854758.6623333301</v>
      </c>
      <c r="BP30" s="91">
        <f t="shared" si="136"/>
        <v>-11897322.176967951</v>
      </c>
      <c r="BQ30" s="91">
        <f t="shared" si="137"/>
        <v>-9920859.1769679505</v>
      </c>
      <c r="BR30" s="91">
        <f t="shared" si="138"/>
        <v>-8242604.3223012835</v>
      </c>
    </row>
    <row r="31" spans="1:70">
      <c r="A31" s="4">
        <v>220</v>
      </c>
      <c r="B31" s="4">
        <v>4</v>
      </c>
      <c r="C31" s="5" t="s">
        <v>98</v>
      </c>
      <c r="D31" s="5" t="s">
        <v>99</v>
      </c>
      <c r="E31" s="76">
        <v>10774</v>
      </c>
      <c r="F31" s="5" t="s">
        <v>108</v>
      </c>
      <c r="G31" s="77">
        <f>'1 OPเขต4'!N31</f>
        <v>28340715.84</v>
      </c>
      <c r="H31" s="84">
        <f>'2 IP เขต4'!L30</f>
        <v>9081952.5080000013</v>
      </c>
      <c r="I31" s="84">
        <f>'3 PP เขต4'!K30</f>
        <v>7285099.7699999996</v>
      </c>
      <c r="J31" s="10">
        <f t="shared" si="0"/>
        <v>44707768.118000001</v>
      </c>
      <c r="K31" s="10">
        <f>'4 หักเงินเดือนเขต4'!H30</f>
        <v>22221872</v>
      </c>
      <c r="L31" s="10">
        <f>'4 หักเงินเดือนเขต4'!G30*0.01</f>
        <v>364707.54</v>
      </c>
      <c r="M31" s="10">
        <f>'4 หักเงินเดือนเขต4'!G30*0.02</f>
        <v>729415.08</v>
      </c>
      <c r="N31" s="10">
        <f>'4 หักเงินเดือนเขต4'!G30*0.03</f>
        <v>1094122.6199999999</v>
      </c>
      <c r="O31" s="10">
        <f>'4 หักเงินเดือนเขต4'!G30*0.04</f>
        <v>1458830.16</v>
      </c>
      <c r="P31" s="10">
        <f>'4 หักเงินเดือนเขต4'!G30*0.05</f>
        <v>1823537.7000000002</v>
      </c>
      <c r="Q31" s="87">
        <v>1592417</v>
      </c>
      <c r="R31" s="77">
        <v>1238144.73</v>
      </c>
      <c r="S31" s="10">
        <f t="shared" si="50"/>
        <v>22121188.578000002</v>
      </c>
      <c r="T31" s="10">
        <f t="shared" si="7"/>
        <v>21391773.498000003</v>
      </c>
      <c r="U31" s="10">
        <f t="shared" si="102"/>
        <v>21027065.958000001</v>
      </c>
      <c r="V31" s="10">
        <f t="shared" si="103"/>
        <v>20662358.418000001</v>
      </c>
      <c r="W31" s="10">
        <f t="shared" si="104"/>
        <v>20297650.878000002</v>
      </c>
      <c r="X31" s="91">
        <v>16591716.963333333</v>
      </c>
      <c r="Y31" s="91">
        <f t="shared" si="84"/>
        <v>3318343.3926666668</v>
      </c>
      <c r="Z31" s="108">
        <f>S31/'1 OPเขต4'!G31</f>
        <v>815.91872890233117</v>
      </c>
      <c r="AA31" s="108">
        <f>T31/'1 OPเขต4'!G31</f>
        <v>789.01495640306882</v>
      </c>
      <c r="AB31" s="108">
        <f>U31/'1 OPเขต4'!G31</f>
        <v>775.56307015343759</v>
      </c>
      <c r="AC31" s="108">
        <f>V31/'1 OPเขต4'!G31</f>
        <v>762.11118390380648</v>
      </c>
      <c r="AD31" s="108">
        <f>W31/'1 OPเขต4'!G31</f>
        <v>748.65929765417536</v>
      </c>
      <c r="AE31" s="91">
        <f>VLOOKUP($E31,'[1]moc eval'!$C$2:$U$846,19,FALSE)</f>
        <v>29937724.829373449</v>
      </c>
      <c r="AF31" s="91">
        <f t="shared" si="105"/>
        <v>23950179.863498762</v>
      </c>
      <c r="AG31" s="91">
        <v>21072701.829999998</v>
      </c>
      <c r="AH31" s="170">
        <v>31035948.129999999</v>
      </c>
      <c r="AI31" s="91">
        <f t="shared" si="106"/>
        <v>-2558406.3654987589</v>
      </c>
      <c r="AJ31" s="91">
        <f t="shared" si="107"/>
        <v>-965989.36549875885</v>
      </c>
      <c r="AK31" s="91">
        <f t="shared" si="108"/>
        <v>2352354.0271679079</v>
      </c>
      <c r="AL31" s="91">
        <f t="shared" si="139"/>
        <v>319071.66800000519</v>
      </c>
      <c r="AM31" s="91">
        <f t="shared" si="140"/>
        <v>1911488.6680000052</v>
      </c>
      <c r="AN31" s="91">
        <f t="shared" si="141"/>
        <v>5229832.060666672</v>
      </c>
      <c r="AO31" s="91">
        <f t="shared" si="109"/>
        <v>-1119667.3487493768</v>
      </c>
      <c r="AP31" s="91">
        <f t="shared" si="110"/>
        <v>472749.65125062317</v>
      </c>
      <c r="AQ31" s="91">
        <f t="shared" si="111"/>
        <v>3791093.0439172899</v>
      </c>
      <c r="AR31" s="91">
        <f t="shared" si="112"/>
        <v>-2923113.9054987617</v>
      </c>
      <c r="AS31" s="91">
        <f t="shared" si="113"/>
        <v>-1330696.9054987617</v>
      </c>
      <c r="AT31" s="91">
        <f t="shared" si="114"/>
        <v>1987646.4871679051</v>
      </c>
      <c r="AU31" s="91">
        <f t="shared" si="115"/>
        <v>-45635.871999997646</v>
      </c>
      <c r="AV31" s="91">
        <f t="shared" si="116"/>
        <v>1546781.1280000024</v>
      </c>
      <c r="AW31" s="91">
        <f t="shared" si="117"/>
        <v>4865124.5206666691</v>
      </c>
      <c r="AX31" s="91">
        <f t="shared" si="118"/>
        <v>-1484374.8887493797</v>
      </c>
      <c r="AY31" s="91">
        <f t="shared" si="119"/>
        <v>108042.11125062034</v>
      </c>
      <c r="AZ31" s="91">
        <f t="shared" si="120"/>
        <v>3426385.5039172871</v>
      </c>
      <c r="BA31" s="91">
        <f t="shared" si="121"/>
        <v>-3287821.4454987608</v>
      </c>
      <c r="BB31" s="91">
        <f t="shared" si="122"/>
        <v>-1695404.4454987608</v>
      </c>
      <c r="BC31" s="91">
        <f t="shared" si="123"/>
        <v>1622938.947167906</v>
      </c>
      <c r="BD31" s="91">
        <f t="shared" si="124"/>
        <v>-410343.41199999675</v>
      </c>
      <c r="BE31" s="91">
        <f t="shared" si="125"/>
        <v>1182073.5880000032</v>
      </c>
      <c r="BF31" s="91">
        <f t="shared" si="126"/>
        <v>4500416.98066667</v>
      </c>
      <c r="BG31" s="91">
        <f t="shared" si="127"/>
        <v>-1849082.4287493788</v>
      </c>
      <c r="BH31" s="91">
        <f t="shared" si="128"/>
        <v>-256665.42874937877</v>
      </c>
      <c r="BI31" s="91">
        <f t="shared" si="129"/>
        <v>3061677.963917288</v>
      </c>
      <c r="BJ31" s="91">
        <f t="shared" si="130"/>
        <v>-3652528.9854987599</v>
      </c>
      <c r="BK31" s="91">
        <f t="shared" si="131"/>
        <v>-2060111.9854987599</v>
      </c>
      <c r="BL31" s="91">
        <f t="shared" si="132"/>
        <v>1258231.4071679069</v>
      </c>
      <c r="BM31" s="91">
        <f t="shared" si="133"/>
        <v>-775050.95199999586</v>
      </c>
      <c r="BN31" s="91">
        <f t="shared" si="134"/>
        <v>817366.04800000414</v>
      </c>
      <c r="BO31" s="91">
        <f t="shared" si="135"/>
        <v>4135709.4406666709</v>
      </c>
      <c r="BP31" s="91">
        <f t="shared" si="136"/>
        <v>-2213789.9687493779</v>
      </c>
      <c r="BQ31" s="91">
        <f t="shared" si="137"/>
        <v>-621372.96874937788</v>
      </c>
      <c r="BR31" s="91">
        <f t="shared" si="138"/>
        <v>2696970.4239172889</v>
      </c>
    </row>
    <row r="32" spans="1:70">
      <c r="A32" s="4">
        <v>221</v>
      </c>
      <c r="B32" s="4">
        <v>4</v>
      </c>
      <c r="C32" s="5" t="s">
        <v>98</v>
      </c>
      <c r="D32" s="5" t="s">
        <v>99</v>
      </c>
      <c r="E32" s="76">
        <v>10775</v>
      </c>
      <c r="F32" s="5" t="s">
        <v>109</v>
      </c>
      <c r="G32" s="77">
        <f>'1 OPเขต4'!N32</f>
        <v>22709577</v>
      </c>
      <c r="H32" s="84">
        <f>'2 IP เขต4'!L31</f>
        <v>9282911.1559999995</v>
      </c>
      <c r="I32" s="84">
        <f>'3 PP เขต4'!K31</f>
        <v>6738359.2200000007</v>
      </c>
      <c r="J32" s="10">
        <f t="shared" si="0"/>
        <v>38730847.376000002</v>
      </c>
      <c r="K32" s="10">
        <f>'4 หักเงินเดือนเขต4'!H31</f>
        <v>21961585</v>
      </c>
      <c r="L32" s="10">
        <f>'4 หักเงินเดือนเขต4'!G31*0.01</f>
        <v>360435.68</v>
      </c>
      <c r="M32" s="10">
        <f>'4 หักเงินเดือนเขต4'!G31*0.02</f>
        <v>720871.36</v>
      </c>
      <c r="N32" s="10">
        <f>'4 หักเงินเดือนเขต4'!G31*0.03</f>
        <v>1081307.04</v>
      </c>
      <c r="O32" s="10">
        <f>'4 หักเงินเดือนเขต4'!G31*0.04</f>
        <v>1441742.72</v>
      </c>
      <c r="P32" s="10">
        <f>'4 หักเงินเดือนเขต4'!G31*0.05</f>
        <v>1802178.4000000001</v>
      </c>
      <c r="Q32" s="87">
        <v>1665617</v>
      </c>
      <c r="R32" s="77">
        <v>988839.87</v>
      </c>
      <c r="S32" s="10">
        <f t="shared" si="50"/>
        <v>16408826.696000002</v>
      </c>
      <c r="T32" s="10">
        <f t="shared" si="7"/>
        <v>15687955.336000003</v>
      </c>
      <c r="U32" s="10">
        <f t="shared" si="102"/>
        <v>15327519.656000003</v>
      </c>
      <c r="V32" s="10">
        <f t="shared" si="103"/>
        <v>14967083.976000004</v>
      </c>
      <c r="W32" s="10">
        <f t="shared" si="104"/>
        <v>14606648.296000004</v>
      </c>
      <c r="X32" s="91">
        <v>13505321.596666666</v>
      </c>
      <c r="Y32" s="91">
        <f t="shared" si="84"/>
        <v>2701064.3193333335</v>
      </c>
      <c r="Z32" s="108">
        <f>S32/'1 OPเขต4'!G32</f>
        <v>755.29697104718082</v>
      </c>
      <c r="AA32" s="108">
        <f>T32/'1 OPเขต4'!G32</f>
        <v>722.11532041426938</v>
      </c>
      <c r="AB32" s="108">
        <f>U32/'1 OPเขต4'!G32</f>
        <v>705.52449509781377</v>
      </c>
      <c r="AC32" s="108">
        <f>V32/'1 OPเขต4'!G32</f>
        <v>688.93366978135805</v>
      </c>
      <c r="AD32" s="108">
        <f>W32/'1 OPเขต4'!G32</f>
        <v>672.34284446490233</v>
      </c>
      <c r="AE32" s="91">
        <f>VLOOKUP($E32,'[1]moc eval'!$C$2:$U$846,19,FALSE)</f>
        <v>31044569.323955037</v>
      </c>
      <c r="AF32" s="91">
        <f t="shared" si="105"/>
        <v>24835655.459164031</v>
      </c>
      <c r="AG32" s="91">
        <v>15360936.849999998</v>
      </c>
      <c r="AH32" s="170">
        <v>25367824.43</v>
      </c>
      <c r="AI32" s="91">
        <f t="shared" si="106"/>
        <v>-9147700.1231640279</v>
      </c>
      <c r="AJ32" s="91">
        <f t="shared" si="107"/>
        <v>-7482083.1231640279</v>
      </c>
      <c r="AK32" s="91">
        <f t="shared" si="108"/>
        <v>-4781018.8038306944</v>
      </c>
      <c r="AL32" s="91">
        <f t="shared" si="139"/>
        <v>327018.48600000516</v>
      </c>
      <c r="AM32" s="91">
        <f t="shared" si="140"/>
        <v>1992635.4860000052</v>
      </c>
      <c r="AN32" s="91">
        <f t="shared" si="141"/>
        <v>4693699.8053333387</v>
      </c>
      <c r="AO32" s="91">
        <f t="shared" si="109"/>
        <v>-4410340.8185820114</v>
      </c>
      <c r="AP32" s="91">
        <f t="shared" si="110"/>
        <v>-2744723.8185820114</v>
      </c>
      <c r="AQ32" s="91">
        <f t="shared" si="111"/>
        <v>-43659.499248677865</v>
      </c>
      <c r="AR32" s="91">
        <f t="shared" si="112"/>
        <v>-9508135.8031640276</v>
      </c>
      <c r="AS32" s="91">
        <f t="shared" si="113"/>
        <v>-7842518.8031640276</v>
      </c>
      <c r="AT32" s="91">
        <f t="shared" si="114"/>
        <v>-5141454.4838306941</v>
      </c>
      <c r="AU32" s="91">
        <f t="shared" si="115"/>
        <v>-33417.193999994546</v>
      </c>
      <c r="AV32" s="91">
        <f t="shared" si="116"/>
        <v>1632199.8060000055</v>
      </c>
      <c r="AW32" s="91">
        <f t="shared" si="117"/>
        <v>4333264.125333339</v>
      </c>
      <c r="AX32" s="91">
        <f t="shared" si="118"/>
        <v>-4770776.4985820111</v>
      </c>
      <c r="AY32" s="91">
        <f t="shared" si="119"/>
        <v>-3105159.4985820111</v>
      </c>
      <c r="AZ32" s="91">
        <f t="shared" si="120"/>
        <v>-404095.17924867757</v>
      </c>
      <c r="BA32" s="91">
        <f t="shared" si="121"/>
        <v>-9868571.4831640273</v>
      </c>
      <c r="BB32" s="91">
        <f t="shared" si="122"/>
        <v>-8202954.4831640273</v>
      </c>
      <c r="BC32" s="91">
        <f t="shared" si="123"/>
        <v>-5501890.1638306938</v>
      </c>
      <c r="BD32" s="91">
        <f t="shared" si="124"/>
        <v>-393852.87399999425</v>
      </c>
      <c r="BE32" s="91">
        <f t="shared" si="125"/>
        <v>1271764.1260000058</v>
      </c>
      <c r="BF32" s="91">
        <f t="shared" si="126"/>
        <v>3972828.4453333393</v>
      </c>
      <c r="BG32" s="91">
        <f t="shared" si="127"/>
        <v>-5131212.1785820108</v>
      </c>
      <c r="BH32" s="91">
        <f t="shared" si="128"/>
        <v>-3465595.1785820108</v>
      </c>
      <c r="BI32" s="91">
        <f t="shared" si="129"/>
        <v>-764530.85924867727</v>
      </c>
      <c r="BJ32" s="91">
        <f t="shared" si="130"/>
        <v>-10229007.163164027</v>
      </c>
      <c r="BK32" s="91">
        <f t="shared" si="131"/>
        <v>-8563390.163164027</v>
      </c>
      <c r="BL32" s="91">
        <f t="shared" si="132"/>
        <v>-5862325.8438306935</v>
      </c>
      <c r="BM32" s="91">
        <f t="shared" si="133"/>
        <v>-754288.55399999395</v>
      </c>
      <c r="BN32" s="91">
        <f t="shared" si="134"/>
        <v>911328.44600000605</v>
      </c>
      <c r="BO32" s="91">
        <f t="shared" si="135"/>
        <v>3612392.7653333396</v>
      </c>
      <c r="BP32" s="91">
        <f t="shared" si="136"/>
        <v>-5491647.8585820105</v>
      </c>
      <c r="BQ32" s="91">
        <f t="shared" si="137"/>
        <v>-3826030.8585820105</v>
      </c>
      <c r="BR32" s="91">
        <f t="shared" si="138"/>
        <v>-1124966.539248677</v>
      </c>
    </row>
    <row r="33" spans="1:70">
      <c r="A33" s="4">
        <v>222</v>
      </c>
      <c r="B33" s="4">
        <v>4</v>
      </c>
      <c r="C33" s="5" t="s">
        <v>98</v>
      </c>
      <c r="D33" s="5" t="s">
        <v>99</v>
      </c>
      <c r="E33" s="76">
        <v>10776</v>
      </c>
      <c r="F33" s="5" t="s">
        <v>110</v>
      </c>
      <c r="G33" s="77">
        <f>'1 OPเขต4'!N33</f>
        <v>24515889.959999997</v>
      </c>
      <c r="H33" s="84">
        <f>'2 IP เขต4'!L32</f>
        <v>7500216.2980000004</v>
      </c>
      <c r="I33" s="84">
        <f>'3 PP เขต4'!K32</f>
        <v>5932419.7199999997</v>
      </c>
      <c r="J33" s="10">
        <f t="shared" si="0"/>
        <v>37948525.978</v>
      </c>
      <c r="K33" s="10">
        <f>'4 หักเงินเดือนเขต4'!H32</f>
        <v>20787844</v>
      </c>
      <c r="L33" s="10">
        <f>'4 หักเงินเดือนเขต4'!G32*0.01</f>
        <v>341172.13</v>
      </c>
      <c r="M33" s="10">
        <f>'4 หักเงินเดือนเขต4'!G32*0.02</f>
        <v>682344.26</v>
      </c>
      <c r="N33" s="10">
        <f>'4 หักเงินเดือนเขต4'!G32*0.03</f>
        <v>1023516.39</v>
      </c>
      <c r="O33" s="10">
        <f>'4 หักเงินเดือนเขต4'!G32*0.04</f>
        <v>1364688.52</v>
      </c>
      <c r="P33" s="10">
        <f>'4 หักเงินเดือนเขต4'!G32*0.05</f>
        <v>1705860.6500000001</v>
      </c>
      <c r="Q33" s="87">
        <v>1724296</v>
      </c>
      <c r="R33" s="77">
        <v>1070922.06</v>
      </c>
      <c r="S33" s="10">
        <f t="shared" si="50"/>
        <v>16819509.848000001</v>
      </c>
      <c r="T33" s="10">
        <f t="shared" si="7"/>
        <v>16137165.588</v>
      </c>
      <c r="U33" s="10">
        <f t="shared" si="102"/>
        <v>15795993.458000001</v>
      </c>
      <c r="V33" s="10">
        <f t="shared" si="103"/>
        <v>15454821.328000002</v>
      </c>
      <c r="W33" s="10">
        <f t="shared" si="104"/>
        <v>15113649.198000003</v>
      </c>
      <c r="X33" s="91">
        <v>5909180.1233333321</v>
      </c>
      <c r="Y33" s="91">
        <f t="shared" si="84"/>
        <v>1181836.0246666665</v>
      </c>
      <c r="Z33" s="108">
        <f>S33/'1 OPเขต4'!G33</f>
        <v>717.15813959834566</v>
      </c>
      <c r="AA33" s="108">
        <f>T33/'1 OPเขต4'!G33</f>
        <v>688.06402541252714</v>
      </c>
      <c r="AB33" s="108">
        <f>U33/'1 OPเขต4'!G33</f>
        <v>673.51696831961794</v>
      </c>
      <c r="AC33" s="108">
        <f>V33/'1 OPเขต4'!G33</f>
        <v>658.96991122670886</v>
      </c>
      <c r="AD33" s="108">
        <f>W33/'1 OPเขต4'!G33</f>
        <v>644.42285413379966</v>
      </c>
      <c r="AE33" s="91">
        <f>VLOOKUP($E33,'[1]moc eval'!$C$2:$U$846,19,FALSE)</f>
        <v>28500408.939132649</v>
      </c>
      <c r="AF33" s="91">
        <f t="shared" si="105"/>
        <v>22800327.151306123</v>
      </c>
      <c r="AG33" s="91">
        <v>18304384.34</v>
      </c>
      <c r="AH33" s="170">
        <v>26136911.18</v>
      </c>
      <c r="AI33" s="91">
        <f t="shared" si="106"/>
        <v>-6663161.563306123</v>
      </c>
      <c r="AJ33" s="91">
        <f t="shared" si="107"/>
        <v>-4938865.563306123</v>
      </c>
      <c r="AK33" s="91">
        <f t="shared" si="108"/>
        <v>-3757029.5386394565</v>
      </c>
      <c r="AL33" s="91">
        <f t="shared" si="139"/>
        <v>-2167218.7520000003</v>
      </c>
      <c r="AM33" s="91">
        <f t="shared" si="140"/>
        <v>-442922.75200000033</v>
      </c>
      <c r="AN33" s="91">
        <f t="shared" si="141"/>
        <v>738913.27266666619</v>
      </c>
      <c r="AO33" s="91">
        <f t="shared" si="109"/>
        <v>-4415190.1576530617</v>
      </c>
      <c r="AP33" s="91">
        <f t="shared" si="110"/>
        <v>-2690894.1576530617</v>
      </c>
      <c r="AQ33" s="91">
        <f t="shared" si="111"/>
        <v>-1509058.1329863952</v>
      </c>
      <c r="AR33" s="91">
        <f t="shared" si="112"/>
        <v>-7004333.693306122</v>
      </c>
      <c r="AS33" s="91">
        <f t="shared" si="113"/>
        <v>-5280037.693306122</v>
      </c>
      <c r="AT33" s="91">
        <f t="shared" si="114"/>
        <v>-4098201.6686394555</v>
      </c>
      <c r="AU33" s="91">
        <f t="shared" si="115"/>
        <v>-2508390.8819999993</v>
      </c>
      <c r="AV33" s="91">
        <f t="shared" si="116"/>
        <v>-784094.88199999928</v>
      </c>
      <c r="AW33" s="91">
        <f t="shared" si="117"/>
        <v>397741.14266666723</v>
      </c>
      <c r="AX33" s="91">
        <f t="shared" si="118"/>
        <v>-4756362.2876530606</v>
      </c>
      <c r="AY33" s="91">
        <f t="shared" si="119"/>
        <v>-3032066.2876530606</v>
      </c>
      <c r="AZ33" s="91">
        <f t="shared" si="120"/>
        <v>-1850230.2629863941</v>
      </c>
      <c r="BA33" s="91">
        <f t="shared" si="121"/>
        <v>-7345505.8233061209</v>
      </c>
      <c r="BB33" s="91">
        <f t="shared" si="122"/>
        <v>-5621209.8233061209</v>
      </c>
      <c r="BC33" s="91">
        <f t="shared" si="123"/>
        <v>-4439373.7986394539</v>
      </c>
      <c r="BD33" s="91">
        <f t="shared" si="124"/>
        <v>-2849563.0119999982</v>
      </c>
      <c r="BE33" s="91">
        <f t="shared" si="125"/>
        <v>-1125267.0119999982</v>
      </c>
      <c r="BF33" s="91">
        <f t="shared" si="126"/>
        <v>56569.012666668277</v>
      </c>
      <c r="BG33" s="91">
        <f t="shared" si="127"/>
        <v>-5097534.4176530596</v>
      </c>
      <c r="BH33" s="91">
        <f t="shared" si="128"/>
        <v>-3373238.4176530596</v>
      </c>
      <c r="BI33" s="91">
        <f t="shared" si="129"/>
        <v>-2191402.3929863926</v>
      </c>
      <c r="BJ33" s="91">
        <f t="shared" si="130"/>
        <v>-7686677.9533061199</v>
      </c>
      <c r="BK33" s="91">
        <f t="shared" si="131"/>
        <v>-5962381.9533061199</v>
      </c>
      <c r="BL33" s="91">
        <f t="shared" si="132"/>
        <v>-4780545.9286394529</v>
      </c>
      <c r="BM33" s="91">
        <f t="shared" si="133"/>
        <v>-3190735.1419999972</v>
      </c>
      <c r="BN33" s="91">
        <f t="shared" si="134"/>
        <v>-1466439.1419999972</v>
      </c>
      <c r="BO33" s="91">
        <f t="shared" si="135"/>
        <v>-284603.11733333068</v>
      </c>
      <c r="BP33" s="91">
        <f t="shared" si="136"/>
        <v>-5438706.5476530585</v>
      </c>
      <c r="BQ33" s="91">
        <f t="shared" si="137"/>
        <v>-3714410.5476530585</v>
      </c>
      <c r="BR33" s="91">
        <f t="shared" si="138"/>
        <v>-2532574.5229863916</v>
      </c>
    </row>
    <row r="34" spans="1:70">
      <c r="A34" s="4">
        <v>223</v>
      </c>
      <c r="B34" s="4">
        <v>4</v>
      </c>
      <c r="C34" s="5" t="s">
        <v>98</v>
      </c>
      <c r="D34" s="5" t="s">
        <v>99</v>
      </c>
      <c r="E34" s="76">
        <v>10777</v>
      </c>
      <c r="F34" s="5" t="s">
        <v>111</v>
      </c>
      <c r="G34" s="77">
        <f>'1 OPเขต4'!N34</f>
        <v>44051875.439999998</v>
      </c>
      <c r="H34" s="84">
        <f>'2 IP เขต4'!L33</f>
        <v>12254203.527000001</v>
      </c>
      <c r="I34" s="84">
        <f>'3 PP เขต4'!K33</f>
        <v>12976694.539999999</v>
      </c>
      <c r="J34" s="10">
        <f t="shared" si="0"/>
        <v>69282773.506999999</v>
      </c>
      <c r="K34" s="10">
        <f>'4 หักเงินเดือนเขต4'!H33</f>
        <v>24712364</v>
      </c>
      <c r="L34" s="10">
        <f>'4 หักเงินเดือนเขต4'!G33*0.01</f>
        <v>405581.74</v>
      </c>
      <c r="M34" s="10">
        <f>'4 หักเงินเดือนเขต4'!G33*0.02</f>
        <v>811163.48</v>
      </c>
      <c r="N34" s="10">
        <f>'4 หักเงินเดือนเขต4'!G33*0.03</f>
        <v>1216745.22</v>
      </c>
      <c r="O34" s="10">
        <f>'4 หักเงินเดือนเขต4'!G33*0.04</f>
        <v>1622326.96</v>
      </c>
      <c r="P34" s="10">
        <f>'4 หักเงินเดือนเขต4'!G33*0.05</f>
        <v>2027908.7000000002</v>
      </c>
      <c r="Q34" s="87">
        <v>2478963</v>
      </c>
      <c r="R34" s="77">
        <v>1917931.02</v>
      </c>
      <c r="S34" s="10">
        <f t="shared" si="50"/>
        <v>44164827.767000005</v>
      </c>
      <c r="T34" s="10">
        <f t="shared" si="7"/>
        <v>43353664.287</v>
      </c>
      <c r="U34" s="10">
        <f t="shared" si="102"/>
        <v>42948082.547000006</v>
      </c>
      <c r="V34" s="10">
        <f t="shared" si="103"/>
        <v>42542500.806999996</v>
      </c>
      <c r="W34" s="10">
        <f t="shared" si="104"/>
        <v>42136919.067000002</v>
      </c>
      <c r="X34" s="91">
        <v>44334514.509999998</v>
      </c>
      <c r="Y34" s="91">
        <f t="shared" si="84"/>
        <v>8866902.9020000007</v>
      </c>
      <c r="Z34" s="105">
        <f>S34/'1 OPเขต4'!G34</f>
        <v>1048.0002792226285</v>
      </c>
      <c r="AA34" s="91">
        <f>T34/'1 OPเขต4'!G34</f>
        <v>1028.7519407479474</v>
      </c>
      <c r="AB34" s="91">
        <f>U34/'1 OPเขต4'!G34</f>
        <v>1019.1277715106071</v>
      </c>
      <c r="AC34" s="91">
        <f>V34/'1 OPเขต4'!G34</f>
        <v>1009.5036022732664</v>
      </c>
      <c r="AD34" s="91">
        <f>W34/'1 OPเขต4'!G34</f>
        <v>999.87943303592624</v>
      </c>
      <c r="AE34" s="91">
        <f>VLOOKUP($E34,'[1]moc eval'!$C$2:$U$846,19,FALSE)</f>
        <v>43446290.33968766</v>
      </c>
      <c r="AF34" s="91">
        <f t="shared" si="105"/>
        <v>34757032.27175013</v>
      </c>
      <c r="AG34" s="91">
        <v>39365723.149999999</v>
      </c>
      <c r="AH34" s="170">
        <v>42385876.940000005</v>
      </c>
      <c r="AI34" s="91">
        <f t="shared" si="106"/>
        <v>8596632.0152498707</v>
      </c>
      <c r="AJ34" s="91">
        <f t="shared" si="107"/>
        <v>11075595.015249871</v>
      </c>
      <c r="AK34" s="91">
        <f t="shared" si="108"/>
        <v>19942497.917249873</v>
      </c>
      <c r="AL34" s="91">
        <f t="shared" si="139"/>
        <v>3987941.137000002</v>
      </c>
      <c r="AM34" s="91">
        <f t="shared" si="140"/>
        <v>6466904.137000002</v>
      </c>
      <c r="AN34" s="91">
        <f t="shared" si="141"/>
        <v>15333807.039000003</v>
      </c>
      <c r="AO34" s="91">
        <f t="shared" si="109"/>
        <v>6292286.5761249363</v>
      </c>
      <c r="AP34" s="91">
        <f t="shared" si="110"/>
        <v>8771249.5761249363</v>
      </c>
      <c r="AQ34" s="91">
        <f t="shared" si="111"/>
        <v>17638152.478124939</v>
      </c>
      <c r="AR34" s="91">
        <f t="shared" si="112"/>
        <v>8191050.2752498761</v>
      </c>
      <c r="AS34" s="91">
        <f t="shared" si="113"/>
        <v>10670013.275249876</v>
      </c>
      <c r="AT34" s="91">
        <f t="shared" si="114"/>
        <v>19536916.177249879</v>
      </c>
      <c r="AU34" s="91">
        <f t="shared" si="115"/>
        <v>3582359.3970000073</v>
      </c>
      <c r="AV34" s="91">
        <f t="shared" si="116"/>
        <v>6061322.3970000073</v>
      </c>
      <c r="AW34" s="91">
        <f t="shared" si="117"/>
        <v>14928225.299000008</v>
      </c>
      <c r="AX34" s="91">
        <f t="shared" si="118"/>
        <v>5886704.8361249417</v>
      </c>
      <c r="AY34" s="91">
        <f t="shared" si="119"/>
        <v>8365667.8361249417</v>
      </c>
      <c r="AZ34" s="91">
        <f t="shared" si="120"/>
        <v>17232570.738124944</v>
      </c>
      <c r="BA34" s="91">
        <f t="shared" si="121"/>
        <v>7785468.5352498665</v>
      </c>
      <c r="BB34" s="91">
        <f t="shared" si="122"/>
        <v>10264431.535249867</v>
      </c>
      <c r="BC34" s="91">
        <f t="shared" si="123"/>
        <v>19131334.437249869</v>
      </c>
      <c r="BD34" s="91">
        <f t="shared" si="124"/>
        <v>3176777.6569999978</v>
      </c>
      <c r="BE34" s="91">
        <f t="shared" si="125"/>
        <v>5655740.6569999978</v>
      </c>
      <c r="BF34" s="91">
        <f t="shared" si="126"/>
        <v>14522643.558999998</v>
      </c>
      <c r="BG34" s="91">
        <f t="shared" si="127"/>
        <v>5481123.0961249322</v>
      </c>
      <c r="BH34" s="91">
        <f t="shared" si="128"/>
        <v>7960086.0961249322</v>
      </c>
      <c r="BI34" s="91">
        <f t="shared" si="129"/>
        <v>16826988.998124935</v>
      </c>
      <c r="BJ34" s="91">
        <f t="shared" si="130"/>
        <v>7379886.7952498719</v>
      </c>
      <c r="BK34" s="91">
        <f t="shared" si="131"/>
        <v>9858849.7952498719</v>
      </c>
      <c r="BL34" s="91">
        <f t="shared" si="132"/>
        <v>18725752.697249874</v>
      </c>
      <c r="BM34" s="91">
        <f t="shared" si="133"/>
        <v>2771195.9170000032</v>
      </c>
      <c r="BN34" s="91">
        <f t="shared" si="134"/>
        <v>5250158.9170000032</v>
      </c>
      <c r="BO34" s="91">
        <f t="shared" si="135"/>
        <v>14117061.819000004</v>
      </c>
      <c r="BP34" s="91">
        <f t="shared" si="136"/>
        <v>5075541.3561249375</v>
      </c>
      <c r="BQ34" s="91">
        <f t="shared" si="137"/>
        <v>7554504.3561249375</v>
      </c>
      <c r="BR34" s="91">
        <f t="shared" si="138"/>
        <v>16421407.25812494</v>
      </c>
    </row>
    <row r="35" spans="1:70">
      <c r="A35" s="4">
        <v>224</v>
      </c>
      <c r="B35" s="4">
        <v>4</v>
      </c>
      <c r="C35" s="5" t="s">
        <v>98</v>
      </c>
      <c r="D35" s="5" t="s">
        <v>99</v>
      </c>
      <c r="E35" s="76">
        <v>10778</v>
      </c>
      <c r="F35" s="5" t="s">
        <v>112</v>
      </c>
      <c r="G35" s="77">
        <f>'1 OPเขต4'!N35</f>
        <v>12014908.08</v>
      </c>
      <c r="H35" s="84">
        <f>'2 IP เขต4'!L34</f>
        <v>2227171.6</v>
      </c>
      <c r="I35" s="84">
        <f>'3 PP เขต4'!K34</f>
        <v>2935374.0100000002</v>
      </c>
      <c r="J35" s="10">
        <f t="shared" si="0"/>
        <v>17177453.690000001</v>
      </c>
      <c r="K35" s="10">
        <f>'4 หักเงินเดือนเขต4'!H34</f>
        <v>12557090</v>
      </c>
      <c r="L35" s="10">
        <f>'4 หักเงินเดือนเขต4'!G34*0.01</f>
        <v>206088.19</v>
      </c>
      <c r="M35" s="10">
        <f>'4 หักเงินเดือนเขต4'!G34*0.02</f>
        <v>412176.38</v>
      </c>
      <c r="N35" s="10">
        <f>'4 หักเงินเดือนเขต4'!G34*0.03</f>
        <v>618264.56999999995</v>
      </c>
      <c r="O35" s="10">
        <f>'4 หักเงินเดือนเขต4'!G34*0.04</f>
        <v>824352.76</v>
      </c>
      <c r="P35" s="10">
        <f>'4 หักเงินเดือนเขต4'!G34*0.05</f>
        <v>1030440.9500000001</v>
      </c>
      <c r="Q35" s="87">
        <v>954057</v>
      </c>
      <c r="R35" s="77">
        <v>524869.07999999996</v>
      </c>
      <c r="S35" s="10">
        <f t="shared" si="50"/>
        <v>4414275.5000000019</v>
      </c>
      <c r="T35" s="10">
        <f t="shared" si="7"/>
        <v>4002099.120000001</v>
      </c>
      <c r="U35" s="10">
        <f t="shared" si="102"/>
        <v>3796010.9300000016</v>
      </c>
      <c r="V35" s="10">
        <f t="shared" si="103"/>
        <v>3589922.7400000021</v>
      </c>
      <c r="W35" s="10">
        <f t="shared" si="104"/>
        <v>3383834.5500000026</v>
      </c>
      <c r="X35" s="91">
        <v>19115105.143333334</v>
      </c>
      <c r="Y35" s="91">
        <f t="shared" si="84"/>
        <v>3823021.0286666672</v>
      </c>
      <c r="Z35" s="108">
        <f>S35/'1 OPเขต4'!G35</f>
        <v>384.05041760918755</v>
      </c>
      <c r="AA35" s="108">
        <f>T35/'1 OPเขต4'!G35</f>
        <v>348.19028362623988</v>
      </c>
      <c r="AB35" s="108">
        <f>U35/'1 OPเขต4'!G35</f>
        <v>330.2602166347661</v>
      </c>
      <c r="AC35" s="108">
        <f>V35/'1 OPเขต4'!G35</f>
        <v>312.33014964329232</v>
      </c>
      <c r="AD35" s="108">
        <f>W35/'1 OPเขต4'!G35</f>
        <v>294.40008265181859</v>
      </c>
      <c r="AE35" s="91">
        <f>VLOOKUP($E35,'[1]moc eval'!$C$2:$U$846,19,FALSE)</f>
        <v>15835022.768325092</v>
      </c>
      <c r="AF35" s="91">
        <f t="shared" si="105"/>
        <v>12668018.214660075</v>
      </c>
      <c r="AG35" s="91">
        <v>13485907.25</v>
      </c>
      <c r="AH35" s="170">
        <v>15890258.200000001</v>
      </c>
      <c r="AI35" s="91">
        <f t="shared" si="106"/>
        <v>-8665919.0946600735</v>
      </c>
      <c r="AJ35" s="91">
        <f t="shared" si="107"/>
        <v>-7711862.0946600735</v>
      </c>
      <c r="AK35" s="91">
        <f t="shared" si="108"/>
        <v>-3888841.0659934059</v>
      </c>
      <c r="AL35" s="91">
        <f t="shared" si="139"/>
        <v>-9483808.129999999</v>
      </c>
      <c r="AM35" s="91">
        <f t="shared" si="140"/>
        <v>-8529751.129999999</v>
      </c>
      <c r="AN35" s="91">
        <f t="shared" si="141"/>
        <v>-4706730.1013333313</v>
      </c>
      <c r="AO35" s="91">
        <f t="shared" si="109"/>
        <v>-9074863.6123300362</v>
      </c>
      <c r="AP35" s="91">
        <f t="shared" si="110"/>
        <v>-8120806.6123300362</v>
      </c>
      <c r="AQ35" s="91">
        <f t="shared" si="111"/>
        <v>-4297785.5836633686</v>
      </c>
      <c r="AR35" s="91">
        <f t="shared" si="112"/>
        <v>-8872007.284660073</v>
      </c>
      <c r="AS35" s="91">
        <f t="shared" si="113"/>
        <v>-7917950.284660073</v>
      </c>
      <c r="AT35" s="91">
        <f t="shared" si="114"/>
        <v>-4094929.2559934054</v>
      </c>
      <c r="AU35" s="91">
        <f t="shared" si="115"/>
        <v>-9689896.3199999984</v>
      </c>
      <c r="AV35" s="91">
        <f t="shared" si="116"/>
        <v>-8735839.3199999984</v>
      </c>
      <c r="AW35" s="91">
        <f t="shared" si="117"/>
        <v>-4912818.2913333308</v>
      </c>
      <c r="AX35" s="91">
        <f t="shared" si="118"/>
        <v>-9280951.8023300357</v>
      </c>
      <c r="AY35" s="91">
        <f t="shared" si="119"/>
        <v>-8326894.8023300357</v>
      </c>
      <c r="AZ35" s="91">
        <f t="shared" si="120"/>
        <v>-4503873.7736633681</v>
      </c>
      <c r="BA35" s="91">
        <f t="shared" si="121"/>
        <v>-9078095.4746600725</v>
      </c>
      <c r="BB35" s="91">
        <f t="shared" si="122"/>
        <v>-8124038.4746600725</v>
      </c>
      <c r="BC35" s="91">
        <f t="shared" si="123"/>
        <v>-4301017.4459934048</v>
      </c>
      <c r="BD35" s="91">
        <f t="shared" si="124"/>
        <v>-9895984.5099999979</v>
      </c>
      <c r="BE35" s="91">
        <f t="shared" si="125"/>
        <v>-8941927.5099999979</v>
      </c>
      <c r="BF35" s="91">
        <f t="shared" si="126"/>
        <v>-5118906.4813333303</v>
      </c>
      <c r="BG35" s="91">
        <f t="shared" si="127"/>
        <v>-9487039.9923300352</v>
      </c>
      <c r="BH35" s="91">
        <f t="shared" si="128"/>
        <v>-8532982.9923300352</v>
      </c>
      <c r="BI35" s="91">
        <f t="shared" si="129"/>
        <v>-4709961.9636633676</v>
      </c>
      <c r="BJ35" s="91">
        <f t="shared" si="130"/>
        <v>-9284183.664660072</v>
      </c>
      <c r="BK35" s="91">
        <f t="shared" si="131"/>
        <v>-8330126.664660072</v>
      </c>
      <c r="BL35" s="91">
        <f t="shared" si="132"/>
        <v>-4507105.6359934043</v>
      </c>
      <c r="BM35" s="91">
        <f t="shared" si="133"/>
        <v>-10102072.699999997</v>
      </c>
      <c r="BN35" s="91">
        <f t="shared" si="134"/>
        <v>-9148015.6999999974</v>
      </c>
      <c r="BO35" s="91">
        <f t="shared" si="135"/>
        <v>-5324994.6713333298</v>
      </c>
      <c r="BP35" s="91">
        <f t="shared" si="136"/>
        <v>-9693128.1823300347</v>
      </c>
      <c r="BQ35" s="91">
        <f t="shared" si="137"/>
        <v>-8739071.1823300347</v>
      </c>
      <c r="BR35" s="91">
        <f t="shared" si="138"/>
        <v>-4916050.153663367</v>
      </c>
    </row>
    <row r="36" spans="1:70">
      <c r="A36" s="4">
        <v>225</v>
      </c>
      <c r="B36" s="4">
        <v>4</v>
      </c>
      <c r="C36" s="5" t="s">
        <v>98</v>
      </c>
      <c r="D36" s="5" t="s">
        <v>99</v>
      </c>
      <c r="E36" s="76">
        <v>10779</v>
      </c>
      <c r="F36" s="5" t="s">
        <v>113</v>
      </c>
      <c r="G36" s="77">
        <f>'1 OPเขต4'!N36</f>
        <v>30934154.759999998</v>
      </c>
      <c r="H36" s="84">
        <f>'2 IP เขต4'!L35</f>
        <v>8556691.2670000009</v>
      </c>
      <c r="I36" s="84">
        <f>'3 PP เขต4'!K35</f>
        <v>8322896.8399999999</v>
      </c>
      <c r="J36" s="10">
        <f t="shared" si="0"/>
        <v>47813742.866999999</v>
      </c>
      <c r="K36" s="10">
        <f>'4 หักเงินเดือนเขต4'!H35</f>
        <v>25532394</v>
      </c>
      <c r="L36" s="10">
        <f>'4 หักเงินเดือนเขต4'!G35*0.01</f>
        <v>419040.15</v>
      </c>
      <c r="M36" s="10">
        <f>'4 หักเงินเดือนเขต4'!G35*0.02</f>
        <v>838080.3</v>
      </c>
      <c r="N36" s="10">
        <f>'4 หักเงินเดือนเขต4'!G35*0.03</f>
        <v>1257120.45</v>
      </c>
      <c r="O36" s="10">
        <f>'4 หักเงินเดือนเขต4'!G35*0.04</f>
        <v>1676160.6</v>
      </c>
      <c r="P36" s="10">
        <f>'4 หักเงินเดือนเขต4'!G35*0.05</f>
        <v>2095200.75</v>
      </c>
      <c r="Q36" s="87">
        <v>2315120</v>
      </c>
      <c r="R36" s="77">
        <v>1347310.5</v>
      </c>
      <c r="S36" s="10">
        <f t="shared" si="50"/>
        <v>21862308.717</v>
      </c>
      <c r="T36" s="10">
        <f t="shared" si="7"/>
        <v>21024228.416999999</v>
      </c>
      <c r="U36" s="10">
        <f t="shared" si="102"/>
        <v>20605188.267000001</v>
      </c>
      <c r="V36" s="10">
        <f t="shared" si="103"/>
        <v>20186148.116999999</v>
      </c>
      <c r="W36" s="10">
        <f t="shared" si="104"/>
        <v>19767107.967</v>
      </c>
      <c r="X36" s="91">
        <v>16598754.75</v>
      </c>
      <c r="Y36" s="91">
        <f t="shared" si="84"/>
        <v>3319750.95</v>
      </c>
      <c r="Z36" s="108">
        <f>S36/'1 OPเขต4'!G36</f>
        <v>738.76621893691072</v>
      </c>
      <c r="AA36" s="108">
        <f>T36/'1 OPเขต4'!G36</f>
        <v>710.44599793870168</v>
      </c>
      <c r="AB36" s="108">
        <f>U36/'1 OPเขต4'!G36</f>
        <v>696.28588743959722</v>
      </c>
      <c r="AC36" s="108">
        <f>V36/'1 OPเขต4'!G36</f>
        <v>682.12577694049264</v>
      </c>
      <c r="AD36" s="108">
        <f>W36/'1 OPเขต4'!G36</f>
        <v>667.96566644138818</v>
      </c>
      <c r="AE36" s="91">
        <f>VLOOKUP($E36,'[1]moc eval'!$C$2:$U$846,19,FALSE)</f>
        <v>33515452.552649155</v>
      </c>
      <c r="AF36" s="91">
        <f t="shared" si="105"/>
        <v>26812362.042119324</v>
      </c>
      <c r="AG36" s="91">
        <v>18920686.93</v>
      </c>
      <c r="AH36" s="170">
        <v>25034119.830000002</v>
      </c>
      <c r="AI36" s="91">
        <f t="shared" si="106"/>
        <v>-5788133.6251193248</v>
      </c>
      <c r="AJ36" s="91">
        <f t="shared" si="107"/>
        <v>-3473013.6251193248</v>
      </c>
      <c r="AK36" s="91">
        <f t="shared" si="108"/>
        <v>-153262.67511932459</v>
      </c>
      <c r="AL36" s="91">
        <f t="shared" si="139"/>
        <v>2103541.4869999997</v>
      </c>
      <c r="AM36" s="91">
        <f t="shared" si="140"/>
        <v>4418661.4869999997</v>
      </c>
      <c r="AN36" s="91">
        <f t="shared" si="141"/>
        <v>7738412.4369999999</v>
      </c>
      <c r="AO36" s="91">
        <f t="shared" si="109"/>
        <v>-1842296.0690596625</v>
      </c>
      <c r="AP36" s="91">
        <f t="shared" si="110"/>
        <v>472823.93094033748</v>
      </c>
      <c r="AQ36" s="91">
        <f t="shared" si="111"/>
        <v>3792574.8809403377</v>
      </c>
      <c r="AR36" s="91">
        <f t="shared" si="112"/>
        <v>-6207173.7751193233</v>
      </c>
      <c r="AS36" s="91">
        <f t="shared" si="113"/>
        <v>-3892053.7751193233</v>
      </c>
      <c r="AT36" s="91">
        <f t="shared" si="114"/>
        <v>-572302.8251193231</v>
      </c>
      <c r="AU36" s="91">
        <f t="shared" si="115"/>
        <v>1684501.3370000012</v>
      </c>
      <c r="AV36" s="91">
        <f t="shared" si="116"/>
        <v>3999621.3370000012</v>
      </c>
      <c r="AW36" s="91">
        <f t="shared" si="117"/>
        <v>7319372.2870000014</v>
      </c>
      <c r="AX36" s="91">
        <f t="shared" si="118"/>
        <v>-2261336.219059661</v>
      </c>
      <c r="AY36" s="91">
        <f t="shared" si="119"/>
        <v>53783.780940338969</v>
      </c>
      <c r="AZ36" s="91">
        <f t="shared" si="120"/>
        <v>3373534.7309403392</v>
      </c>
      <c r="BA36" s="91">
        <f t="shared" si="121"/>
        <v>-6626213.9251193255</v>
      </c>
      <c r="BB36" s="91">
        <f t="shared" si="122"/>
        <v>-4311093.9251193255</v>
      </c>
      <c r="BC36" s="91">
        <f t="shared" si="123"/>
        <v>-991342.97511932533</v>
      </c>
      <c r="BD36" s="91">
        <f t="shared" si="124"/>
        <v>1265461.186999999</v>
      </c>
      <c r="BE36" s="91">
        <f t="shared" si="125"/>
        <v>3580581.186999999</v>
      </c>
      <c r="BF36" s="91">
        <f t="shared" si="126"/>
        <v>6900332.1369999992</v>
      </c>
      <c r="BG36" s="91">
        <f t="shared" si="127"/>
        <v>-2680376.3690596633</v>
      </c>
      <c r="BH36" s="91">
        <f t="shared" si="128"/>
        <v>-365256.36905966327</v>
      </c>
      <c r="BI36" s="91">
        <f t="shared" si="129"/>
        <v>2954494.5809403369</v>
      </c>
      <c r="BJ36" s="91">
        <f t="shared" si="130"/>
        <v>-7045254.075119324</v>
      </c>
      <c r="BK36" s="91">
        <f t="shared" si="131"/>
        <v>-4730134.075119324</v>
      </c>
      <c r="BL36" s="91">
        <f t="shared" si="132"/>
        <v>-1410383.1251193238</v>
      </c>
      <c r="BM36" s="91">
        <f t="shared" si="133"/>
        <v>846421.03700000048</v>
      </c>
      <c r="BN36" s="91">
        <f t="shared" si="134"/>
        <v>3161541.0370000005</v>
      </c>
      <c r="BO36" s="91">
        <f t="shared" si="135"/>
        <v>6481291.9870000007</v>
      </c>
      <c r="BP36" s="91">
        <f t="shared" si="136"/>
        <v>-3099416.5190596618</v>
      </c>
      <c r="BQ36" s="91">
        <f t="shared" si="137"/>
        <v>-784296.51905966178</v>
      </c>
      <c r="BR36" s="91">
        <f t="shared" si="138"/>
        <v>2535454.4309403384</v>
      </c>
    </row>
    <row r="37" spans="1:70">
      <c r="A37" s="4">
        <v>226</v>
      </c>
      <c r="B37" s="4">
        <v>4</v>
      </c>
      <c r="C37" s="5" t="s">
        <v>98</v>
      </c>
      <c r="D37" s="5" t="s">
        <v>99</v>
      </c>
      <c r="E37" s="76">
        <v>10780</v>
      </c>
      <c r="F37" s="5" t="s">
        <v>114</v>
      </c>
      <c r="G37" s="77">
        <f>'1 OPเขต4'!N37</f>
        <v>15489551.76</v>
      </c>
      <c r="H37" s="84">
        <f>'2 IP เขต4'!L36</f>
        <v>4699663.2449999992</v>
      </c>
      <c r="I37" s="84">
        <f>'3 PP เขต4'!K36</f>
        <v>4936842.32</v>
      </c>
      <c r="J37" s="10">
        <f t="shared" si="0"/>
        <v>25126057.324999999</v>
      </c>
      <c r="K37" s="10">
        <f>'4 หักเงินเดือนเขต4'!H36</f>
        <v>17989071</v>
      </c>
      <c r="L37" s="10">
        <f>'4 หักเงินเดือนเขต4'!G36*0.01</f>
        <v>295238.40000000002</v>
      </c>
      <c r="M37" s="10">
        <f>'4 หักเงินเดือนเขต4'!G36*0.02</f>
        <v>590476.80000000005</v>
      </c>
      <c r="N37" s="10">
        <f>'4 หักเงินเดือนเขต4'!G36*0.03</f>
        <v>885715.2</v>
      </c>
      <c r="O37" s="10">
        <f>'4 หักเงินเดือนเขต4'!G36*0.04</f>
        <v>1180953.6000000001</v>
      </c>
      <c r="P37" s="10">
        <f>'4 หักเงินเดือนเขต4'!G36*0.05</f>
        <v>1476192</v>
      </c>
      <c r="Q37" s="87">
        <v>1438776</v>
      </c>
      <c r="R37" s="77">
        <v>674848.2</v>
      </c>
      <c r="S37" s="10">
        <f t="shared" si="50"/>
        <v>6841747.9250000007</v>
      </c>
      <c r="T37" s="10">
        <f t="shared" si="7"/>
        <v>6251271.125</v>
      </c>
      <c r="U37" s="10">
        <f t="shared" si="102"/>
        <v>5956032.7250000015</v>
      </c>
      <c r="V37" s="10">
        <f t="shared" si="103"/>
        <v>5660794.3249999993</v>
      </c>
      <c r="W37" s="10">
        <f t="shared" si="104"/>
        <v>5365555.9250000007</v>
      </c>
      <c r="X37" s="91">
        <v>-1596591.0633333335</v>
      </c>
      <c r="Y37" s="91">
        <f t="shared" si="84"/>
        <v>-319318.21266666672</v>
      </c>
      <c r="Z37" s="108">
        <f>S37/'1 OPเขต4'!G37</f>
        <v>461.71871541368608</v>
      </c>
      <c r="AA37" s="108">
        <f>T37/'1 OPเขต4'!G37</f>
        <v>421.87009886624378</v>
      </c>
      <c r="AB37" s="108">
        <f>U37/'1 OPเขต4'!G37</f>
        <v>401.94579059252271</v>
      </c>
      <c r="AC37" s="108">
        <f>V37/'1 OPเขต4'!G37</f>
        <v>382.02148231880142</v>
      </c>
      <c r="AD37" s="108">
        <f>W37/'1 OPเขต4'!G37</f>
        <v>362.09717404508035</v>
      </c>
      <c r="AE37" s="91">
        <f>VLOOKUP($E37,'[1]moc eval'!$C$2:$U$846,19,FALSE)</f>
        <v>16188287.061393926</v>
      </c>
      <c r="AF37" s="91">
        <f t="shared" si="105"/>
        <v>12950629.649115141</v>
      </c>
      <c r="AG37" s="91">
        <v>8580968.9800000004</v>
      </c>
      <c r="AH37" s="170">
        <v>11114655.189999999</v>
      </c>
      <c r="AI37" s="91">
        <f t="shared" si="106"/>
        <v>-6699358.5241151415</v>
      </c>
      <c r="AJ37" s="91">
        <f t="shared" si="107"/>
        <v>-5260582.5241151415</v>
      </c>
      <c r="AK37" s="91">
        <f t="shared" si="108"/>
        <v>-5579900.7367818076</v>
      </c>
      <c r="AL37" s="91">
        <f t="shared" si="139"/>
        <v>-2329697.8550000004</v>
      </c>
      <c r="AM37" s="91">
        <f t="shared" si="140"/>
        <v>-890921.85500000045</v>
      </c>
      <c r="AN37" s="91">
        <f t="shared" si="141"/>
        <v>-1210240.067666667</v>
      </c>
      <c r="AO37" s="91">
        <f t="shared" si="109"/>
        <v>-4514528.189557571</v>
      </c>
      <c r="AP37" s="91">
        <f t="shared" si="110"/>
        <v>-3075752.189557571</v>
      </c>
      <c r="AQ37" s="91">
        <f t="shared" si="111"/>
        <v>-3395070.4022242371</v>
      </c>
      <c r="AR37" s="91">
        <f t="shared" si="112"/>
        <v>-6994596.92411514</v>
      </c>
      <c r="AS37" s="91">
        <f t="shared" si="113"/>
        <v>-5555820.92411514</v>
      </c>
      <c r="AT37" s="91">
        <f t="shared" si="114"/>
        <v>-5875139.1367818061</v>
      </c>
      <c r="AU37" s="91">
        <f t="shared" si="115"/>
        <v>-2624936.254999999</v>
      </c>
      <c r="AV37" s="91">
        <f t="shared" si="116"/>
        <v>-1186160.254999999</v>
      </c>
      <c r="AW37" s="91">
        <f t="shared" si="117"/>
        <v>-1505478.4676666656</v>
      </c>
      <c r="AX37" s="91">
        <f t="shared" si="118"/>
        <v>-4809766.5895575695</v>
      </c>
      <c r="AY37" s="91">
        <f t="shared" si="119"/>
        <v>-3370990.5895575695</v>
      </c>
      <c r="AZ37" s="91">
        <f t="shared" si="120"/>
        <v>-3690308.8022242356</v>
      </c>
      <c r="BA37" s="91">
        <f t="shared" si="121"/>
        <v>-7289835.3241151422</v>
      </c>
      <c r="BB37" s="91">
        <f t="shared" si="122"/>
        <v>-5851059.3241151422</v>
      </c>
      <c r="BC37" s="91">
        <f t="shared" si="123"/>
        <v>-6170377.5367818084</v>
      </c>
      <c r="BD37" s="91">
        <f t="shared" si="124"/>
        <v>-2920174.6550000012</v>
      </c>
      <c r="BE37" s="91">
        <f t="shared" si="125"/>
        <v>-1481398.6550000012</v>
      </c>
      <c r="BF37" s="91">
        <f t="shared" si="126"/>
        <v>-1800716.8676666678</v>
      </c>
      <c r="BG37" s="91">
        <f t="shared" si="127"/>
        <v>-5105004.9895575717</v>
      </c>
      <c r="BH37" s="91">
        <f t="shared" si="128"/>
        <v>-3666228.9895575717</v>
      </c>
      <c r="BI37" s="91">
        <f t="shared" si="129"/>
        <v>-3985547.2022242378</v>
      </c>
      <c r="BJ37" s="91">
        <f t="shared" si="130"/>
        <v>-7585073.7241151407</v>
      </c>
      <c r="BK37" s="91">
        <f t="shared" si="131"/>
        <v>-6146297.7241151407</v>
      </c>
      <c r="BL37" s="91">
        <f t="shared" si="132"/>
        <v>-6465615.9367818069</v>
      </c>
      <c r="BM37" s="91">
        <f t="shared" si="133"/>
        <v>-3215413.0549999997</v>
      </c>
      <c r="BN37" s="91">
        <f t="shared" si="134"/>
        <v>-1776637.0549999997</v>
      </c>
      <c r="BO37" s="91">
        <f t="shared" si="135"/>
        <v>-2095955.2676666663</v>
      </c>
      <c r="BP37" s="91">
        <f t="shared" si="136"/>
        <v>-5400243.3895575702</v>
      </c>
      <c r="BQ37" s="91">
        <f t="shared" si="137"/>
        <v>-3961467.3895575702</v>
      </c>
      <c r="BR37" s="91">
        <f t="shared" si="138"/>
        <v>-4280785.6022242364</v>
      </c>
    </row>
    <row r="38" spans="1:70">
      <c r="A38" s="4">
        <v>227</v>
      </c>
      <c r="B38" s="4">
        <v>4</v>
      </c>
      <c r="C38" s="5" t="s">
        <v>98</v>
      </c>
      <c r="D38" s="153" t="s">
        <v>99</v>
      </c>
      <c r="E38" s="76">
        <v>10781</v>
      </c>
      <c r="F38" s="5" t="s">
        <v>115</v>
      </c>
      <c r="G38" s="77">
        <f>'1 OPเขต4'!N38</f>
        <v>6212336.7599999998</v>
      </c>
      <c r="H38" s="84">
        <f>'2 IP เขต4'!L37</f>
        <v>5166851.875</v>
      </c>
      <c r="I38" s="84">
        <f>'3 PP เขต4'!K37</f>
        <v>1681318.5299999998</v>
      </c>
      <c r="J38" s="10">
        <f t="shared" si="0"/>
        <v>13060507.164999999</v>
      </c>
      <c r="K38" s="10">
        <f>'4 หักเงินเดือนเขต4'!H37</f>
        <v>11665658</v>
      </c>
      <c r="L38" s="10">
        <f>'4 หักเงินเดือนเขต4'!G37*0.01</f>
        <v>191457.92000000001</v>
      </c>
      <c r="M38" s="10">
        <f>'4 หักเงินเดือนเขต4'!G37*0.02</f>
        <v>382915.84000000003</v>
      </c>
      <c r="N38" s="10">
        <f>'4 หักเงินเดือนเขต4'!G37*0.03</f>
        <v>574373.76</v>
      </c>
      <c r="O38" s="10">
        <f>'4 หักเงินเดือนเขต4'!G37*0.04</f>
        <v>765831.68000000005</v>
      </c>
      <c r="P38" s="10">
        <f>'4 หักเงินเดือนเขต4'!G37*0.05</f>
        <v>957289.60000000009</v>
      </c>
      <c r="Q38" s="87">
        <v>825745</v>
      </c>
      <c r="R38" s="77">
        <v>271226.21999999997</v>
      </c>
      <c r="S38" s="10">
        <f t="shared" si="50"/>
        <v>1203391.2449999992</v>
      </c>
      <c r="T38" s="10">
        <f t="shared" si="7"/>
        <v>820475.40499999933</v>
      </c>
      <c r="U38" s="10">
        <f t="shared" si="102"/>
        <v>629017.4849999994</v>
      </c>
      <c r="V38" s="10">
        <f t="shared" si="103"/>
        <v>437559.56499999948</v>
      </c>
      <c r="W38" s="10">
        <f t="shared" si="104"/>
        <v>246101.64499999955</v>
      </c>
      <c r="X38" s="91">
        <v>3157002.603333333</v>
      </c>
      <c r="Y38" s="91">
        <f t="shared" si="84"/>
        <v>631400.52066666668</v>
      </c>
      <c r="Z38" s="108">
        <f>S38/'1 OPเขต4'!G38</f>
        <v>202.48885159010587</v>
      </c>
      <c r="AA38" s="108">
        <f>T38/'1 OPเขต4'!G38</f>
        <v>138.05744657580334</v>
      </c>
      <c r="AB38" s="108">
        <f>U38/'1 OPเขต4'!G38</f>
        <v>105.84174406865209</v>
      </c>
      <c r="AC38" s="108">
        <f>V38/'1 OPเขต4'!G38</f>
        <v>73.626041561500841</v>
      </c>
      <c r="AD38" s="108">
        <f>W38/'1 OPเขต4'!G38</f>
        <v>41.410339054349578</v>
      </c>
      <c r="AE38" s="91">
        <f>VLOOKUP($E38,'[1]moc eval'!$C$2:$U$846,19,FALSE)</f>
        <v>17796393.542685758</v>
      </c>
      <c r="AF38" s="91">
        <f t="shared" si="105"/>
        <v>14237114.834148608</v>
      </c>
      <c r="AG38" s="91">
        <v>9357415.4600000009</v>
      </c>
      <c r="AH38" s="170">
        <v>12275694.979999999</v>
      </c>
      <c r="AI38" s="91">
        <f t="shared" si="106"/>
        <v>-13416639.429148609</v>
      </c>
      <c r="AJ38" s="91">
        <f t="shared" si="107"/>
        <v>-12590894.429148609</v>
      </c>
      <c r="AK38" s="91">
        <f t="shared" si="108"/>
        <v>-11959493.908481942</v>
      </c>
      <c r="AL38" s="91">
        <f t="shared" si="139"/>
        <v>-8536940.0550000016</v>
      </c>
      <c r="AM38" s="91">
        <f t="shared" si="140"/>
        <v>-7711195.0550000016</v>
      </c>
      <c r="AN38" s="91">
        <f t="shared" si="141"/>
        <v>-7079794.5343333352</v>
      </c>
      <c r="AO38" s="91">
        <f t="shared" si="109"/>
        <v>-10976789.742074305</v>
      </c>
      <c r="AP38" s="91">
        <f t="shared" si="110"/>
        <v>-10151044.742074305</v>
      </c>
      <c r="AQ38" s="91">
        <f t="shared" si="111"/>
        <v>-9519644.2214076389</v>
      </c>
      <c r="AR38" s="91">
        <f t="shared" si="112"/>
        <v>-13608097.349148609</v>
      </c>
      <c r="AS38" s="91">
        <f t="shared" si="113"/>
        <v>-12782352.349148609</v>
      </c>
      <c r="AT38" s="91">
        <f t="shared" si="114"/>
        <v>-12150951.828481942</v>
      </c>
      <c r="AU38" s="91">
        <f t="shared" si="115"/>
        <v>-8728397.9750000015</v>
      </c>
      <c r="AV38" s="91">
        <f t="shared" si="116"/>
        <v>-7902652.9750000015</v>
      </c>
      <c r="AW38" s="91">
        <f t="shared" si="117"/>
        <v>-7271252.4543333352</v>
      </c>
      <c r="AX38" s="91">
        <f t="shared" si="118"/>
        <v>-11168247.662074305</v>
      </c>
      <c r="AY38" s="91">
        <f t="shared" si="119"/>
        <v>-10342502.662074305</v>
      </c>
      <c r="AZ38" s="91">
        <f t="shared" si="120"/>
        <v>-9711102.1414076388</v>
      </c>
      <c r="BA38" s="91">
        <f t="shared" si="121"/>
        <v>-13799555.269148609</v>
      </c>
      <c r="BB38" s="91">
        <f t="shared" si="122"/>
        <v>-12973810.269148609</v>
      </c>
      <c r="BC38" s="91">
        <f t="shared" si="123"/>
        <v>-12342409.748481942</v>
      </c>
      <c r="BD38" s="91">
        <f t="shared" si="124"/>
        <v>-8919855.8950000014</v>
      </c>
      <c r="BE38" s="91">
        <f t="shared" si="125"/>
        <v>-8094110.8950000014</v>
      </c>
      <c r="BF38" s="91">
        <f t="shared" si="126"/>
        <v>-7462710.3743333351</v>
      </c>
      <c r="BG38" s="91">
        <f t="shared" si="127"/>
        <v>-11359705.582074305</v>
      </c>
      <c r="BH38" s="91">
        <f t="shared" si="128"/>
        <v>-10533960.582074305</v>
      </c>
      <c r="BI38" s="91">
        <f t="shared" si="129"/>
        <v>-9902560.0614076387</v>
      </c>
      <c r="BJ38" s="91">
        <f t="shared" si="130"/>
        <v>-13991013.189148609</v>
      </c>
      <c r="BK38" s="91">
        <f t="shared" si="131"/>
        <v>-13165268.189148609</v>
      </c>
      <c r="BL38" s="91">
        <f t="shared" si="132"/>
        <v>-12533867.668481942</v>
      </c>
      <c r="BM38" s="91">
        <f t="shared" si="133"/>
        <v>-9111313.8150000013</v>
      </c>
      <c r="BN38" s="91">
        <f t="shared" si="134"/>
        <v>-8285568.8150000013</v>
      </c>
      <c r="BO38" s="91">
        <f t="shared" si="135"/>
        <v>-7654168.294333335</v>
      </c>
      <c r="BP38" s="91">
        <f t="shared" si="136"/>
        <v>-11551163.502074305</v>
      </c>
      <c r="BQ38" s="91">
        <f t="shared" si="137"/>
        <v>-10725418.502074305</v>
      </c>
      <c r="BR38" s="91">
        <f t="shared" si="138"/>
        <v>-10094017.981407639</v>
      </c>
    </row>
    <row r="39" spans="1:70">
      <c r="A39" s="44"/>
      <c r="B39" s="45"/>
      <c r="C39" s="40"/>
      <c r="D39" s="47" t="s">
        <v>169</v>
      </c>
      <c r="E39" s="48"/>
      <c r="F39" s="48"/>
      <c r="G39" s="86">
        <f t="shared" ref="G39:AF39" si="142">G23+G24+G25+G26+G27+G28+G29+G30+G31+G32+G33+G34+G35+G36+G37+G38</f>
        <v>544351435.31999993</v>
      </c>
      <c r="H39" s="86">
        <f t="shared" si="142"/>
        <v>432285790.21962112</v>
      </c>
      <c r="I39" s="86">
        <f t="shared" si="142"/>
        <v>152275326.30999997</v>
      </c>
      <c r="J39" s="86">
        <f t="shared" si="142"/>
        <v>1128912551.8496215</v>
      </c>
      <c r="K39" s="86">
        <f t="shared" si="142"/>
        <v>602179916</v>
      </c>
      <c r="L39" s="86">
        <f t="shared" si="142"/>
        <v>9883035.7699999996</v>
      </c>
      <c r="M39" s="86">
        <f t="shared" si="142"/>
        <v>19766071.539999999</v>
      </c>
      <c r="N39" s="86">
        <f t="shared" si="142"/>
        <v>29649107.309999999</v>
      </c>
      <c r="O39" s="86">
        <f t="shared" si="142"/>
        <v>39532143.079999998</v>
      </c>
      <c r="P39" s="86">
        <f t="shared" si="142"/>
        <v>49415178.850000001</v>
      </c>
      <c r="Q39" s="86">
        <f t="shared" si="142"/>
        <v>40544012</v>
      </c>
      <c r="R39" s="86">
        <f t="shared" si="142"/>
        <v>23725606.499999993</v>
      </c>
      <c r="S39" s="92">
        <f t="shared" si="142"/>
        <v>516849600.07962108</v>
      </c>
      <c r="T39" s="92">
        <f t="shared" si="142"/>
        <v>497083528.53962111</v>
      </c>
      <c r="U39" s="92">
        <f t="shared" si="142"/>
        <v>487200492.76962119</v>
      </c>
      <c r="V39" s="92">
        <f t="shared" si="142"/>
        <v>477317456.99962109</v>
      </c>
      <c r="W39" s="92">
        <f t="shared" si="142"/>
        <v>467434421.22962117</v>
      </c>
      <c r="X39" s="92">
        <f t="shared" si="142"/>
        <v>1251089345.3066666</v>
      </c>
      <c r="Y39" s="92">
        <f t="shared" si="142"/>
        <v>250217869.06133339</v>
      </c>
      <c r="Z39" s="92">
        <f>S39/'1 OPเขต4'!G39</f>
        <v>992.50812783772108</v>
      </c>
      <c r="AA39" s="92">
        <f>T39/'1 OPเขต4'!G39</f>
        <v>954.55127026087541</v>
      </c>
      <c r="AB39" s="92">
        <f>U39/'1 OPเขต4'!G39</f>
        <v>935.57284147245264</v>
      </c>
      <c r="AC39" s="92">
        <f>V39/'1 OPเขต4'!G39</f>
        <v>916.59441268402963</v>
      </c>
      <c r="AD39" s="92">
        <f>W39/'1 OPเขต4'!G39</f>
        <v>897.61598389560686</v>
      </c>
      <c r="AE39" s="92">
        <f t="shared" si="142"/>
        <v>971187706.48423815</v>
      </c>
      <c r="AF39" s="92">
        <f t="shared" si="142"/>
        <v>776950165.18739033</v>
      </c>
      <c r="AG39" s="165">
        <f>SUBTOTAL(9,AG23:AG38)</f>
        <v>544995361.45000005</v>
      </c>
      <c r="AH39" s="165">
        <f>SUBTOTAL(9,AH23:AH38)</f>
        <v>581241582.46000004</v>
      </c>
      <c r="AI39" s="92">
        <f t="shared" ref="AI39" si="143">AI23+AI24+AI25+AI26+AI27+AI28+AI29+AI30+AI31+AI32+AI33+AI34+AI35+AI36+AI37+AI38</f>
        <v>-279866636.64776921</v>
      </c>
      <c r="AJ39" s="92">
        <f t="shared" ref="AJ39" si="144">AJ23+AJ24+AJ25+AJ26+AJ27+AJ28+AJ29+AJ30+AJ31+AJ32+AJ33+AJ34+AJ35+AJ36+AJ37+AJ38</f>
        <v>-239322624.64776921</v>
      </c>
      <c r="AK39" s="92">
        <f t="shared" ref="AK39:AM39" si="145">AK23+AK24+AK25+AK26+AK27+AK28+AK29+AK30+AK31+AK32+AK33+AK34+AK35+AK36+AK37+AK38</f>
        <v>10895244.413564114</v>
      </c>
      <c r="AL39" s="92">
        <f t="shared" si="145"/>
        <v>-47911832.910378851</v>
      </c>
      <c r="AM39" s="92">
        <f t="shared" si="145"/>
        <v>-7367820.9103788463</v>
      </c>
      <c r="AN39" s="92">
        <f t="shared" ref="AN39:AP39" si="146">AN23+AN24+AN25+AN26+AN27+AN28+AN29+AN30+AN31+AN32+AN33+AN34+AN35+AN36+AN37+AN38</f>
        <v>242850048.15095448</v>
      </c>
      <c r="AO39" s="92">
        <f t="shared" si="146"/>
        <v>-163889234.7790741</v>
      </c>
      <c r="AP39" s="92">
        <f t="shared" si="146"/>
        <v>-123345222.77907409</v>
      </c>
      <c r="AQ39" s="92">
        <f t="shared" ref="AQ39:AY39" si="147">AQ23+AQ24+AQ25+AQ26+AQ27+AQ28+AQ29+AQ30+AQ31+AQ32+AQ33+AQ34+AQ35+AQ36+AQ37+AQ38</f>
        <v>126872646.2822593</v>
      </c>
      <c r="AR39" s="92">
        <f t="shared" si="147"/>
        <v>-289749672.41776925</v>
      </c>
      <c r="AS39" s="92">
        <f t="shared" si="147"/>
        <v>-249205660.41776925</v>
      </c>
      <c r="AT39" s="92">
        <f t="shared" si="147"/>
        <v>1012208.6435641181</v>
      </c>
      <c r="AU39" s="92">
        <f t="shared" si="147"/>
        <v>-57794868.680378832</v>
      </c>
      <c r="AV39" s="92">
        <f t="shared" si="147"/>
        <v>-17250856.680378832</v>
      </c>
      <c r="AW39" s="92">
        <f t="shared" si="147"/>
        <v>232967012.38095453</v>
      </c>
      <c r="AX39" s="92">
        <f t="shared" si="147"/>
        <v>-173772270.54907405</v>
      </c>
      <c r="AY39" s="92">
        <f t="shared" si="147"/>
        <v>-133228258.54907402</v>
      </c>
      <c r="AZ39" s="92">
        <f t="shared" ref="AZ39:BH39" si="148">AZ23+AZ24+AZ25+AZ26+AZ27+AZ28+AZ29+AZ30+AZ31+AZ32+AZ33+AZ34+AZ35+AZ36+AZ37+AZ38</f>
        <v>116989610.51225932</v>
      </c>
      <c r="BA39" s="92">
        <f t="shared" si="148"/>
        <v>-299632708.18776929</v>
      </c>
      <c r="BB39" s="92">
        <f t="shared" si="148"/>
        <v>-259088696.18776926</v>
      </c>
      <c r="BC39" s="92">
        <f t="shared" si="148"/>
        <v>-8870827.1264359057</v>
      </c>
      <c r="BD39" s="92">
        <f t="shared" si="148"/>
        <v>-67677904.450378865</v>
      </c>
      <c r="BE39" s="92">
        <f t="shared" si="148"/>
        <v>-27133892.450378858</v>
      </c>
      <c r="BF39" s="92">
        <f t="shared" si="148"/>
        <v>223083976.61095449</v>
      </c>
      <c r="BG39" s="92">
        <f t="shared" si="148"/>
        <v>-183655306.319074</v>
      </c>
      <c r="BH39" s="92">
        <f t="shared" si="148"/>
        <v>-143111294.31907406</v>
      </c>
      <c r="BI39" s="92">
        <f t="shared" ref="BI39:BQ39" si="149">BI23+BI24+BI25+BI26+BI27+BI28+BI29+BI30+BI31+BI32+BI33+BI34+BI35+BI36+BI37+BI38</f>
        <v>107106574.74225929</v>
      </c>
      <c r="BJ39" s="92">
        <f t="shared" si="149"/>
        <v>-309515743.95776927</v>
      </c>
      <c r="BK39" s="92">
        <f t="shared" si="149"/>
        <v>-268971731.95776922</v>
      </c>
      <c r="BL39" s="92">
        <f t="shared" si="149"/>
        <v>-18753862.896435879</v>
      </c>
      <c r="BM39" s="92">
        <f t="shared" si="149"/>
        <v>-77560940.220378831</v>
      </c>
      <c r="BN39" s="92">
        <f t="shared" si="149"/>
        <v>-37016928.220378831</v>
      </c>
      <c r="BO39" s="92">
        <f t="shared" si="149"/>
        <v>213200940.84095451</v>
      </c>
      <c r="BP39" s="92">
        <f t="shared" si="149"/>
        <v>-193538342.08907402</v>
      </c>
      <c r="BQ39" s="92">
        <f t="shared" si="149"/>
        <v>-152994330.08907402</v>
      </c>
      <c r="BR39" s="92">
        <f t="shared" ref="BR39" si="150">BR23+BR24+BR25+BR26+BR27+BR28+BR29+BR30+BR31+BR32+BR33+BR34+BR35+BR36+BR37+BR38</f>
        <v>97223538.972259328</v>
      </c>
    </row>
    <row r="40" spans="1:70">
      <c r="A40" s="4">
        <v>228</v>
      </c>
      <c r="B40" s="4">
        <v>4</v>
      </c>
      <c r="C40" s="5" t="s">
        <v>116</v>
      </c>
      <c r="D40" s="5" t="s">
        <v>117</v>
      </c>
      <c r="E40" s="76">
        <v>10689</v>
      </c>
      <c r="F40" s="5" t="s">
        <v>118</v>
      </c>
      <c r="G40" s="77">
        <f>'1 OPเขต4'!N40</f>
        <v>45141123.82</v>
      </c>
      <c r="H40" s="84">
        <f>'2 IP เขต4'!L39</f>
        <v>122667709.26736739</v>
      </c>
      <c r="I40" s="84">
        <f>'3 PP เขต4'!K39</f>
        <v>10047494.76</v>
      </c>
      <c r="J40" s="10">
        <f t="shared" si="0"/>
        <v>177856327.84736738</v>
      </c>
      <c r="K40" s="10">
        <f>'4 หักเงินเดือนเขต4'!H39</f>
        <v>127893280</v>
      </c>
      <c r="L40" s="10">
        <f>'4 หักเงินเดือนเขต4'!G39*0.01</f>
        <v>2098997.04</v>
      </c>
      <c r="M40" s="10">
        <f>'4 หักเงินเดือนเขต4'!G39*0.02</f>
        <v>4197994.08</v>
      </c>
      <c r="N40" s="10">
        <f>'4 หักเงินเดือนเขต4'!G39*0.03</f>
        <v>6296991.1200000001</v>
      </c>
      <c r="O40" s="10">
        <f>'4 หักเงินเดือนเขต4'!G39*0.04</f>
        <v>8395988.1600000001</v>
      </c>
      <c r="P40" s="10">
        <f>'4 หักเงินเดือนเขต4'!G39*0.05</f>
        <v>10494985.200000001</v>
      </c>
      <c r="Q40" s="87">
        <v>7370282</v>
      </c>
      <c r="R40" s="77">
        <v>976072.48</v>
      </c>
      <c r="S40" s="10">
        <f t="shared" si="50"/>
        <v>47864050.80736737</v>
      </c>
      <c r="T40" s="10">
        <f t="shared" si="7"/>
        <v>43666056.727367371</v>
      </c>
      <c r="U40" s="10">
        <f t="shared" ref="U40:U46" si="151">J40-(K40+L40+N40)</f>
        <v>41567059.68736738</v>
      </c>
      <c r="V40" s="10">
        <f t="shared" ref="V40:V46" si="152">J40-(K40+L40+O40)</f>
        <v>39468062.647367358</v>
      </c>
      <c r="W40" s="10">
        <f t="shared" ref="W40:W46" si="153">J40-(K40+L40+P40)</f>
        <v>37369065.607367367</v>
      </c>
      <c r="X40" s="91">
        <v>131365971.08666666</v>
      </c>
      <c r="Y40" s="91">
        <f t="shared" ref="Y40:Y46" si="154">X40*0.2</f>
        <v>26273194.217333332</v>
      </c>
      <c r="Z40" s="105">
        <f>S40/'1 OPเขต4'!G40</f>
        <v>1141.604474619395</v>
      </c>
      <c r="AA40" s="91">
        <f>T40/'1 OPเขต4'!G40</f>
        <v>1041.4782056280528</v>
      </c>
      <c r="AB40" s="91">
        <f>U40/'1 OPเขต4'!G40</f>
        <v>991.41507113238197</v>
      </c>
      <c r="AC40" s="91">
        <f>V40/'1 OPเขต4'!G40</f>
        <v>941.35193663671043</v>
      </c>
      <c r="AD40" s="91">
        <f>W40/'1 OPเขต4'!G40</f>
        <v>891.28880214103958</v>
      </c>
      <c r="AE40" s="91">
        <f>VLOOKUP($E40,'[1]moc eval'!$C$2:$U$846,19,FALSE)</f>
        <v>205730276.79189435</v>
      </c>
      <c r="AF40" s="91">
        <f t="shared" si="105"/>
        <v>164584221.43351549</v>
      </c>
      <c r="AG40" s="77">
        <v>61352596.18</v>
      </c>
      <c r="AH40" s="170">
        <v>81155579.969999999</v>
      </c>
      <c r="AI40" s="91">
        <f t="shared" ref="AI40:AI46" si="155">(T40-AF40)</f>
        <v>-120918164.70614812</v>
      </c>
      <c r="AJ40" s="91">
        <f t="shared" ref="AJ40:AJ46" si="156">(T40-AF40)+Q40</f>
        <v>-113547882.70614812</v>
      </c>
      <c r="AK40" s="91">
        <f t="shared" ref="AK40:AK46" si="157">(T40-AF40)+(Q40+Y40)</f>
        <v>-87274688.488814786</v>
      </c>
      <c r="AL40" s="91">
        <f t="shared" ref="AL40:AL46" si="158">T40-AG40</f>
        <v>-17686539.452632628</v>
      </c>
      <c r="AM40" s="91">
        <f t="shared" ref="AM40:AM46" si="159">(T40-AG40)+Q40</f>
        <v>-10316257.452632628</v>
      </c>
      <c r="AN40" s="91">
        <f t="shared" ref="AN40:AN46" si="160">(T40-AG40)+(Q40+Y40)</f>
        <v>15956936.764700703</v>
      </c>
      <c r="AO40" s="91">
        <f t="shared" ref="AO40:AO46" si="161">(AI40+AL40)/2</f>
        <v>-69302352.079390377</v>
      </c>
      <c r="AP40" s="91">
        <f t="shared" ref="AP40:AP46" si="162">(AJ40+AM40)/2</f>
        <v>-61932070.079390377</v>
      </c>
      <c r="AQ40" s="91">
        <f t="shared" ref="AQ40:AQ46" si="163">(AK40+AN40)/2</f>
        <v>-35658875.862057045</v>
      </c>
      <c r="AR40" s="91">
        <f t="shared" ref="AR40:AR46" si="164">(U40-AF40)</f>
        <v>-123017161.74614811</v>
      </c>
      <c r="AS40" s="91">
        <f t="shared" ref="AS40:AS46" si="165">(U40-AF40)+Q40</f>
        <v>-115646879.74614811</v>
      </c>
      <c r="AT40" s="91">
        <f t="shared" ref="AT40:AT46" si="166">(U40-AF40)+(Q40+Y40)</f>
        <v>-89373685.528814778</v>
      </c>
      <c r="AU40" s="91">
        <f t="shared" ref="AU40:AU46" si="167">(U40-AG40)</f>
        <v>-19785536.49263262</v>
      </c>
      <c r="AV40" s="91">
        <f t="shared" ref="AV40:AV46" si="168">(U40-AG40)+Q40</f>
        <v>-12415254.49263262</v>
      </c>
      <c r="AW40" s="91">
        <f t="shared" ref="AW40:AW46" si="169">(U40-AG40)+(Q40+Y40)</f>
        <v>13857939.724700712</v>
      </c>
      <c r="AX40" s="91">
        <f t="shared" ref="AX40:AX46" si="170">(AR40+AU40)/2</f>
        <v>-71401349.119390368</v>
      </c>
      <c r="AY40" s="91">
        <f t="shared" ref="AY40:AY46" si="171">(AS40+AV40)/2</f>
        <v>-64031067.119390368</v>
      </c>
      <c r="AZ40" s="91">
        <f t="shared" ref="AZ40:AZ46" si="172">(AT40+AW40)/2</f>
        <v>-37757872.902057037</v>
      </c>
      <c r="BA40" s="91">
        <f t="shared" ref="BA40:BA46" si="173">(V40-AF40)</f>
        <v>-125116158.78614813</v>
      </c>
      <c r="BB40" s="91">
        <f t="shared" ref="BB40:BB46" si="174">(V40-AF40)+(Q40)</f>
        <v>-117745876.78614813</v>
      </c>
      <c r="BC40" s="91">
        <f t="shared" ref="BC40:BC46" si="175">(V40-AF40)+(Q40+Y40)</f>
        <v>-91472682.568814799</v>
      </c>
      <c r="BD40" s="91">
        <f t="shared" ref="BD40:BD46" si="176">(V40-AG40)</f>
        <v>-21884533.532632641</v>
      </c>
      <c r="BE40" s="91">
        <f t="shared" ref="BE40:BE46" si="177">(V40-AG40)+(Q40)</f>
        <v>-14514251.532632641</v>
      </c>
      <c r="BF40" s="91">
        <f t="shared" ref="BF40:BF46" si="178">(V40-AG40)+(Q40+Y40)</f>
        <v>11758942.68470069</v>
      </c>
      <c r="BG40" s="91">
        <f t="shared" ref="BG40" si="179">(BA40+BD40)/2</f>
        <v>-73500346.15939039</v>
      </c>
      <c r="BH40" s="91">
        <f t="shared" ref="BH40" si="180">(BB40+BE40)/2</f>
        <v>-66130064.15939039</v>
      </c>
      <c r="BI40" s="91">
        <f t="shared" ref="BI40" si="181">(BC40+BF40)/2</f>
        <v>-39856869.942057058</v>
      </c>
      <c r="BJ40" s="91">
        <f t="shared" ref="BJ40:BJ46" si="182">(W40-AF40)</f>
        <v>-127215155.82614812</v>
      </c>
      <c r="BK40" s="91">
        <f t="shared" ref="BK40:BK46" si="183">(W40-AF40)+(Q40)</f>
        <v>-119844873.82614812</v>
      </c>
      <c r="BL40" s="91">
        <f t="shared" ref="BL40:BL46" si="184">(W40-AF40)+(Q40+Y40)</f>
        <v>-93571679.608814791</v>
      </c>
      <c r="BM40" s="91">
        <f t="shared" ref="BM40:BM46" si="185">(W40-AG40)</f>
        <v>-23983530.572632633</v>
      </c>
      <c r="BN40" s="91">
        <f t="shared" ref="BN40:BN46" si="186">(W40-AG40)+(Q40)</f>
        <v>-16613248.572632633</v>
      </c>
      <c r="BO40" s="91">
        <f t="shared" ref="BO40:BO46" si="187">(W40-AG40)+(Q40+Y40)</f>
        <v>9659945.6447006986</v>
      </c>
      <c r="BP40" s="91">
        <f t="shared" ref="BP40:BP46" si="188">(BJ40+BM40)/2</f>
        <v>-75599343.199390382</v>
      </c>
      <c r="BQ40" s="91">
        <f t="shared" ref="BQ40:BQ46" si="189">(BK40+BN40)/2</f>
        <v>-68229061.199390382</v>
      </c>
      <c r="BR40" s="91">
        <f t="shared" ref="BR40:BR46" si="190">(BL40+BO40)/2</f>
        <v>-41955866.98205705</v>
      </c>
    </row>
    <row r="41" spans="1:70">
      <c r="A41" s="4">
        <v>229</v>
      </c>
      <c r="B41" s="4">
        <v>4</v>
      </c>
      <c r="C41" s="5" t="s">
        <v>116</v>
      </c>
      <c r="D41" s="5" t="s">
        <v>117</v>
      </c>
      <c r="E41" s="76">
        <v>10782</v>
      </c>
      <c r="F41" s="5" t="s">
        <v>119</v>
      </c>
      <c r="G41" s="77">
        <f>'1 OPเขต4'!N41</f>
        <v>15552353.700000001</v>
      </c>
      <c r="H41" s="84">
        <f>'2 IP เขต4'!L40</f>
        <v>4982240.8420000002</v>
      </c>
      <c r="I41" s="84">
        <f>'3 PP เขต4'!K40</f>
        <v>3816725.21</v>
      </c>
      <c r="J41" s="10">
        <f t="shared" si="0"/>
        <v>24351319.752000004</v>
      </c>
      <c r="K41" s="10">
        <f>'4 หักเงินเดือนเขต4'!H40</f>
        <v>19159145</v>
      </c>
      <c r="L41" s="10">
        <f>'4 หักเงินเดือนเขต4'!G40*0.01</f>
        <v>314441.76</v>
      </c>
      <c r="M41" s="10">
        <f>'4 หักเงินเดือนเขต4'!G40*0.02</f>
        <v>628883.52</v>
      </c>
      <c r="N41" s="10">
        <f>'4 หักเงินเดือนเขต4'!G40*0.03</f>
        <v>943325.27999999991</v>
      </c>
      <c r="O41" s="10">
        <f>'4 หักเงินเดือนเขต4'!G40*0.04</f>
        <v>1257767.04</v>
      </c>
      <c r="P41" s="10">
        <f>'4 หักเงินเดือนเขต4'!G40*0.05</f>
        <v>1572208.8</v>
      </c>
      <c r="Q41" s="87">
        <v>1414033</v>
      </c>
      <c r="R41" s="77">
        <v>336212.82</v>
      </c>
      <c r="S41" s="10">
        <f t="shared" si="50"/>
        <v>4877732.9920000024</v>
      </c>
      <c r="T41" s="10">
        <f t="shared" si="7"/>
        <v>4248849.4720000029</v>
      </c>
      <c r="U41" s="10">
        <f t="shared" si="151"/>
        <v>3934407.7120000012</v>
      </c>
      <c r="V41" s="10">
        <f t="shared" si="152"/>
        <v>3619965.9520000033</v>
      </c>
      <c r="W41" s="10">
        <f t="shared" si="153"/>
        <v>3305524.1920000017</v>
      </c>
      <c r="X41" s="91">
        <v>-2444810.48</v>
      </c>
      <c r="Y41" s="91">
        <f t="shared" si="154"/>
        <v>-488962.09600000002</v>
      </c>
      <c r="Z41" s="108">
        <f>S41/'1 OPเขต4'!G41</f>
        <v>337.67621959155434</v>
      </c>
      <c r="AA41" s="108">
        <f>T41/'1 OPเขต4'!G41</f>
        <v>294.13980422291468</v>
      </c>
      <c r="AB41" s="108">
        <f>U41/'1 OPเขต4'!G41</f>
        <v>272.37159653859476</v>
      </c>
      <c r="AC41" s="108">
        <f>V41/'1 OPเขต4'!G41</f>
        <v>250.60338885427507</v>
      </c>
      <c r="AD41" s="108">
        <f>W41/'1 OPเขต4'!G41</f>
        <v>228.83518116995512</v>
      </c>
      <c r="AE41" s="91">
        <f>VLOOKUP($E41,'[1]moc eval'!$C$2:$U$846,19,FALSE)</f>
        <v>20341708.946484782</v>
      </c>
      <c r="AF41" s="91">
        <f t="shared" si="105"/>
        <v>16273367.157187827</v>
      </c>
      <c r="AG41" s="77">
        <v>18083997.509999998</v>
      </c>
      <c r="AH41" s="170">
        <v>22006294.93</v>
      </c>
      <c r="AI41" s="91">
        <f t="shared" si="155"/>
        <v>-12024517.685187824</v>
      </c>
      <c r="AJ41" s="91">
        <f t="shared" si="156"/>
        <v>-10610484.685187824</v>
      </c>
      <c r="AK41" s="91">
        <f t="shared" si="157"/>
        <v>-11099446.781187825</v>
      </c>
      <c r="AL41" s="91">
        <f t="shared" si="158"/>
        <v>-13835148.037999995</v>
      </c>
      <c r="AM41" s="91">
        <f t="shared" si="159"/>
        <v>-12421115.037999995</v>
      </c>
      <c r="AN41" s="91">
        <f t="shared" si="160"/>
        <v>-12910077.133999996</v>
      </c>
      <c r="AO41" s="91">
        <f t="shared" si="161"/>
        <v>-12929832.86159391</v>
      </c>
      <c r="AP41" s="91">
        <f t="shared" si="162"/>
        <v>-11515799.86159391</v>
      </c>
      <c r="AQ41" s="91">
        <f t="shared" si="163"/>
        <v>-12004761.95759391</v>
      </c>
      <c r="AR41" s="91">
        <f t="shared" si="164"/>
        <v>-12338959.445187826</v>
      </c>
      <c r="AS41" s="91">
        <f t="shared" si="165"/>
        <v>-10924926.445187826</v>
      </c>
      <c r="AT41" s="91">
        <f t="shared" si="166"/>
        <v>-11413888.541187827</v>
      </c>
      <c r="AU41" s="91">
        <f t="shared" si="167"/>
        <v>-14149589.797999997</v>
      </c>
      <c r="AV41" s="91">
        <f t="shared" si="168"/>
        <v>-12735556.797999997</v>
      </c>
      <c r="AW41" s="91">
        <f t="shared" si="169"/>
        <v>-13224518.893999998</v>
      </c>
      <c r="AX41" s="91">
        <f t="shared" si="170"/>
        <v>-13244274.621593911</v>
      </c>
      <c r="AY41" s="91">
        <f t="shared" si="171"/>
        <v>-11830241.621593911</v>
      </c>
      <c r="AZ41" s="91">
        <f t="shared" si="172"/>
        <v>-12319203.717593912</v>
      </c>
      <c r="BA41" s="91">
        <f t="shared" si="173"/>
        <v>-12653401.205187824</v>
      </c>
      <c r="BB41" s="91">
        <f t="shared" si="174"/>
        <v>-11239368.205187824</v>
      </c>
      <c r="BC41" s="91">
        <f t="shared" si="175"/>
        <v>-11728330.301187824</v>
      </c>
      <c r="BD41" s="91">
        <f t="shared" si="176"/>
        <v>-14464031.557999995</v>
      </c>
      <c r="BE41" s="91">
        <f t="shared" si="177"/>
        <v>-13049998.557999995</v>
      </c>
      <c r="BF41" s="91">
        <f t="shared" si="178"/>
        <v>-13538960.653999995</v>
      </c>
      <c r="BG41" s="91">
        <f t="shared" ref="BG41:BG46" si="191">(BA41+BD41)/2</f>
        <v>-13558716.381593909</v>
      </c>
      <c r="BH41" s="91">
        <f t="shared" ref="BH41:BH46" si="192">(BB41+BE41)/2</f>
        <v>-12144683.381593909</v>
      </c>
      <c r="BI41" s="91">
        <f t="shared" ref="BI41:BI46" si="193">(BC41+BF41)/2</f>
        <v>-12633645.47759391</v>
      </c>
      <c r="BJ41" s="91">
        <f t="shared" si="182"/>
        <v>-12967842.965187825</v>
      </c>
      <c r="BK41" s="91">
        <f t="shared" si="183"/>
        <v>-11553809.965187825</v>
      </c>
      <c r="BL41" s="91">
        <f t="shared" si="184"/>
        <v>-12042772.061187826</v>
      </c>
      <c r="BM41" s="91">
        <f t="shared" si="185"/>
        <v>-14778473.317999996</v>
      </c>
      <c r="BN41" s="91">
        <f t="shared" si="186"/>
        <v>-13364440.317999996</v>
      </c>
      <c r="BO41" s="91">
        <f t="shared" si="187"/>
        <v>-13853402.413999997</v>
      </c>
      <c r="BP41" s="91">
        <f t="shared" si="188"/>
        <v>-13873158.141593911</v>
      </c>
      <c r="BQ41" s="91">
        <f t="shared" si="189"/>
        <v>-12459125.141593911</v>
      </c>
      <c r="BR41" s="91">
        <f t="shared" si="190"/>
        <v>-12948087.237593912</v>
      </c>
    </row>
    <row r="42" spans="1:70">
      <c r="A42" s="4">
        <v>230</v>
      </c>
      <c r="B42" s="4">
        <v>4</v>
      </c>
      <c r="C42" s="5" t="s">
        <v>116</v>
      </c>
      <c r="D42" s="5" t="s">
        <v>117</v>
      </c>
      <c r="E42" s="76">
        <v>10784</v>
      </c>
      <c r="F42" s="5" t="s">
        <v>120</v>
      </c>
      <c r="G42" s="77">
        <f>'1 OPเขต4'!N42</f>
        <v>22001547.100000001</v>
      </c>
      <c r="H42" s="84">
        <f>'2 IP เขต4'!L41</f>
        <v>11512779.197999999</v>
      </c>
      <c r="I42" s="84">
        <f>'3 PP เขต4'!K41</f>
        <v>4853741.9399999995</v>
      </c>
      <c r="J42" s="10">
        <f t="shared" si="0"/>
        <v>38368068.237999998</v>
      </c>
      <c r="K42" s="10">
        <f>'4 หักเงินเดือนเขต4'!H41</f>
        <v>26591953</v>
      </c>
      <c r="L42" s="10">
        <f>'4 หักเงินเดือนเขต4'!G41*0.01</f>
        <v>436429.74</v>
      </c>
      <c r="M42" s="10">
        <f>'4 หักเงินเดือนเขต4'!G41*0.02</f>
        <v>872859.48</v>
      </c>
      <c r="N42" s="10">
        <f>'4 หักเงินเดือนเขต4'!G41*0.03</f>
        <v>1309289.22</v>
      </c>
      <c r="O42" s="10">
        <f>'4 หักเงินเดือนเขต4'!G41*0.04</f>
        <v>1745718.96</v>
      </c>
      <c r="P42" s="10">
        <f>'4 หักเงินเดือนเขต4'!G41*0.05</f>
        <v>2182148.7000000002</v>
      </c>
      <c r="Q42" s="87">
        <v>1942906</v>
      </c>
      <c r="R42" s="77">
        <v>474839.4</v>
      </c>
      <c r="S42" s="10">
        <f t="shared" si="50"/>
        <v>11339685.498</v>
      </c>
      <c r="T42" s="10">
        <f t="shared" si="7"/>
        <v>10466826.017999999</v>
      </c>
      <c r="U42" s="10">
        <f t="shared" si="151"/>
        <v>10030396.278000001</v>
      </c>
      <c r="V42" s="10">
        <f t="shared" si="152"/>
        <v>9593966.5379999988</v>
      </c>
      <c r="W42" s="10">
        <f t="shared" si="153"/>
        <v>9157536.7980000004</v>
      </c>
      <c r="X42" s="91">
        <v>-13677158.230000002</v>
      </c>
      <c r="Y42" s="91">
        <f t="shared" si="154"/>
        <v>-2735431.6460000006</v>
      </c>
      <c r="Z42" s="108">
        <f>S42/'1 OPเขต4'!G42</f>
        <v>554.91487633961344</v>
      </c>
      <c r="AA42" s="108">
        <f>T42/'1 OPเขต4'!G42</f>
        <v>512.20093065818446</v>
      </c>
      <c r="AB42" s="108">
        <f>U42/'1 OPเขต4'!G42</f>
        <v>490.84395781747008</v>
      </c>
      <c r="AC42" s="108">
        <f>V42/'1 OPเขต4'!G42</f>
        <v>469.48698497675548</v>
      </c>
      <c r="AD42" s="108">
        <f>W42/'1 OPเขต4'!G42</f>
        <v>448.1300121360411</v>
      </c>
      <c r="AE42" s="91">
        <f>VLOOKUP($E42,'[1]moc eval'!$C$2:$U$846,19,FALSE)</f>
        <v>30421280.141441721</v>
      </c>
      <c r="AF42" s="91">
        <f t="shared" si="105"/>
        <v>24337024.113153379</v>
      </c>
      <c r="AG42" s="77">
        <v>23673734.060000002</v>
      </c>
      <c r="AH42" s="170">
        <v>24943157.630000003</v>
      </c>
      <c r="AI42" s="91">
        <f t="shared" si="155"/>
        <v>-13870198.09515338</v>
      </c>
      <c r="AJ42" s="91">
        <f t="shared" si="156"/>
        <v>-11927292.09515338</v>
      </c>
      <c r="AK42" s="91">
        <f t="shared" si="157"/>
        <v>-14662723.741153382</v>
      </c>
      <c r="AL42" s="91">
        <f t="shared" si="158"/>
        <v>-13206908.042000003</v>
      </c>
      <c r="AM42" s="91">
        <f t="shared" si="159"/>
        <v>-11264002.042000003</v>
      </c>
      <c r="AN42" s="91">
        <f t="shared" si="160"/>
        <v>-13999433.688000005</v>
      </c>
      <c r="AO42" s="91">
        <f t="shared" si="161"/>
        <v>-13538553.068576692</v>
      </c>
      <c r="AP42" s="91">
        <f t="shared" si="162"/>
        <v>-11595647.068576692</v>
      </c>
      <c r="AQ42" s="91">
        <f t="shared" si="163"/>
        <v>-14331078.714576693</v>
      </c>
      <c r="AR42" s="91">
        <f t="shared" si="164"/>
        <v>-14306627.835153379</v>
      </c>
      <c r="AS42" s="91">
        <f t="shared" si="165"/>
        <v>-12363721.835153379</v>
      </c>
      <c r="AT42" s="91">
        <f t="shared" si="166"/>
        <v>-15099153.48115338</v>
      </c>
      <c r="AU42" s="91">
        <f t="shared" si="167"/>
        <v>-13643337.782000002</v>
      </c>
      <c r="AV42" s="91">
        <f t="shared" si="168"/>
        <v>-11700431.782000002</v>
      </c>
      <c r="AW42" s="91">
        <f t="shared" si="169"/>
        <v>-14435863.428000003</v>
      </c>
      <c r="AX42" s="91">
        <f t="shared" si="170"/>
        <v>-13974982.80857669</v>
      </c>
      <c r="AY42" s="91">
        <f t="shared" si="171"/>
        <v>-12032076.80857669</v>
      </c>
      <c r="AZ42" s="91">
        <f t="shared" si="172"/>
        <v>-14767508.454576692</v>
      </c>
      <c r="BA42" s="91">
        <f t="shared" si="173"/>
        <v>-14743057.575153381</v>
      </c>
      <c r="BB42" s="91">
        <f t="shared" si="174"/>
        <v>-12800151.575153381</v>
      </c>
      <c r="BC42" s="91">
        <f t="shared" si="175"/>
        <v>-15535583.221153382</v>
      </c>
      <c r="BD42" s="91">
        <f t="shared" si="176"/>
        <v>-14079767.522000004</v>
      </c>
      <c r="BE42" s="91">
        <f t="shared" si="177"/>
        <v>-12136861.522000004</v>
      </c>
      <c r="BF42" s="91">
        <f t="shared" si="178"/>
        <v>-14872293.168000005</v>
      </c>
      <c r="BG42" s="91">
        <f t="shared" si="191"/>
        <v>-14411412.548576692</v>
      </c>
      <c r="BH42" s="91">
        <f t="shared" si="192"/>
        <v>-12468506.548576692</v>
      </c>
      <c r="BI42" s="91">
        <f t="shared" si="193"/>
        <v>-15203938.194576694</v>
      </c>
      <c r="BJ42" s="91">
        <f t="shared" si="182"/>
        <v>-15179487.315153379</v>
      </c>
      <c r="BK42" s="91">
        <f t="shared" si="183"/>
        <v>-13236581.315153379</v>
      </c>
      <c r="BL42" s="91">
        <f t="shared" si="184"/>
        <v>-15972012.961153381</v>
      </c>
      <c r="BM42" s="91">
        <f t="shared" si="185"/>
        <v>-14516197.262000002</v>
      </c>
      <c r="BN42" s="91">
        <f t="shared" si="186"/>
        <v>-12573291.262000002</v>
      </c>
      <c r="BO42" s="91">
        <f t="shared" si="187"/>
        <v>-15308722.908000004</v>
      </c>
      <c r="BP42" s="91">
        <f t="shared" si="188"/>
        <v>-14847842.28857669</v>
      </c>
      <c r="BQ42" s="91">
        <f t="shared" si="189"/>
        <v>-12904936.28857669</v>
      </c>
      <c r="BR42" s="91">
        <f t="shared" si="190"/>
        <v>-15640367.934576692</v>
      </c>
    </row>
    <row r="43" spans="1:70">
      <c r="A43" s="4">
        <v>231</v>
      </c>
      <c r="B43" s="4">
        <v>4</v>
      </c>
      <c r="C43" s="5" t="s">
        <v>116</v>
      </c>
      <c r="D43" s="5" t="s">
        <v>117</v>
      </c>
      <c r="E43" s="76">
        <v>10785</v>
      </c>
      <c r="F43" s="5" t="s">
        <v>121</v>
      </c>
      <c r="G43" s="77">
        <f>'1 OPเขต4'!N43</f>
        <v>39502655.400000006</v>
      </c>
      <c r="H43" s="84">
        <f>'2 IP เขต4'!L42</f>
        <v>22011821.561999999</v>
      </c>
      <c r="I43" s="84">
        <f>'3 PP เขต4'!K42</f>
        <v>8891800.5600000005</v>
      </c>
      <c r="J43" s="10">
        <f t="shared" si="0"/>
        <v>70406277.522</v>
      </c>
      <c r="K43" s="10">
        <f>'4 หักเงินเดือนเขต4'!H42</f>
        <v>35327405</v>
      </c>
      <c r="L43" s="10">
        <f>'4 หักเงินเดือนเขต4'!G42*0.01</f>
        <v>579796.82999999996</v>
      </c>
      <c r="M43" s="10">
        <f>'4 หักเงินเดือนเขต4'!G42*0.02</f>
        <v>1159593.6599999999</v>
      </c>
      <c r="N43" s="10">
        <f>'4 หักเงินเดือนเขต4'!G42*0.03</f>
        <v>1739390.49</v>
      </c>
      <c r="O43" s="10">
        <f>'4 หักเงินเดือนเขต4'!G42*0.04</f>
        <v>2319187.3199999998</v>
      </c>
      <c r="P43" s="10">
        <f>'4 หักเงินเดือนเขต4'!G42*0.05</f>
        <v>2898984.1500000004</v>
      </c>
      <c r="Q43" s="87">
        <v>2330804</v>
      </c>
      <c r="R43" s="77">
        <v>858704.43</v>
      </c>
      <c r="S43" s="10">
        <f t="shared" si="50"/>
        <v>34499075.692000002</v>
      </c>
      <c r="T43" s="10">
        <f t="shared" si="7"/>
        <v>33339482.032000005</v>
      </c>
      <c r="U43" s="10">
        <f t="shared" si="151"/>
        <v>32759685.202</v>
      </c>
      <c r="V43" s="10">
        <f t="shared" si="152"/>
        <v>32179888.372000001</v>
      </c>
      <c r="W43" s="10">
        <f t="shared" si="153"/>
        <v>31600091.542000003</v>
      </c>
      <c r="X43" s="91">
        <v>30150663.423333336</v>
      </c>
      <c r="Y43" s="91">
        <f t="shared" si="154"/>
        <v>6030132.6846666671</v>
      </c>
      <c r="Z43" s="108">
        <f>S43/'1 OPเขต4'!G43</f>
        <v>940.28551899700199</v>
      </c>
      <c r="AA43" s="108">
        <f>T43/'1 OPเขต4'!G43</f>
        <v>908.680349741074</v>
      </c>
      <c r="AB43" s="108">
        <f>U43/'1 OPเขต4'!G43</f>
        <v>892.87776511310983</v>
      </c>
      <c r="AC43" s="108">
        <f>V43/'1 OPเขต4'!G43</f>
        <v>877.07518048514589</v>
      </c>
      <c r="AD43" s="108">
        <f>W43/'1 OPเขต4'!G43</f>
        <v>861.27259585718184</v>
      </c>
      <c r="AE43" s="91">
        <f>VLOOKUP($E43,'[1]moc eval'!$C$2:$U$846,19,FALSE)</f>
        <v>42749947.747018479</v>
      </c>
      <c r="AF43" s="91">
        <f t="shared" si="105"/>
        <v>34199958.197614782</v>
      </c>
      <c r="AG43" s="77">
        <v>53144077.399999999</v>
      </c>
      <c r="AH43" s="170">
        <v>45629961.079999998</v>
      </c>
      <c r="AI43" s="91">
        <f t="shared" si="155"/>
        <v>-860476.16561477631</v>
      </c>
      <c r="AJ43" s="91">
        <f t="shared" si="156"/>
        <v>1470327.8343852237</v>
      </c>
      <c r="AK43" s="91">
        <f t="shared" si="157"/>
        <v>7500460.5190518908</v>
      </c>
      <c r="AL43" s="91">
        <f t="shared" si="158"/>
        <v>-19804595.367999993</v>
      </c>
      <c r="AM43" s="91">
        <f t="shared" si="159"/>
        <v>-17473791.367999993</v>
      </c>
      <c r="AN43" s="91">
        <f t="shared" si="160"/>
        <v>-11443658.683333326</v>
      </c>
      <c r="AO43" s="91">
        <f t="shared" si="161"/>
        <v>-10332535.766807385</v>
      </c>
      <c r="AP43" s="91">
        <f t="shared" si="162"/>
        <v>-8001731.7668073848</v>
      </c>
      <c r="AQ43" s="91">
        <f t="shared" si="163"/>
        <v>-1971599.0821407177</v>
      </c>
      <c r="AR43" s="91">
        <f t="shared" si="164"/>
        <v>-1440272.995614782</v>
      </c>
      <c r="AS43" s="91">
        <f t="shared" si="165"/>
        <v>890531.00438521802</v>
      </c>
      <c r="AT43" s="91">
        <f t="shared" si="166"/>
        <v>6920663.6890518852</v>
      </c>
      <c r="AU43" s="91">
        <f t="shared" si="167"/>
        <v>-20384392.197999999</v>
      </c>
      <c r="AV43" s="91">
        <f t="shared" si="168"/>
        <v>-18053588.197999999</v>
      </c>
      <c r="AW43" s="91">
        <f t="shared" si="169"/>
        <v>-12023455.513333332</v>
      </c>
      <c r="AX43" s="91">
        <f t="shared" si="170"/>
        <v>-10912332.59680739</v>
      </c>
      <c r="AY43" s="91">
        <f t="shared" si="171"/>
        <v>-8581528.5968073905</v>
      </c>
      <c r="AZ43" s="91">
        <f t="shared" si="172"/>
        <v>-2551395.9121407233</v>
      </c>
      <c r="BA43" s="91">
        <f t="shared" si="173"/>
        <v>-2020069.8256147802</v>
      </c>
      <c r="BB43" s="91">
        <f t="shared" si="174"/>
        <v>310734.17438521981</v>
      </c>
      <c r="BC43" s="91">
        <f t="shared" si="175"/>
        <v>6340866.8590518869</v>
      </c>
      <c r="BD43" s="91">
        <f t="shared" si="176"/>
        <v>-20964189.027999997</v>
      </c>
      <c r="BE43" s="91">
        <f t="shared" si="177"/>
        <v>-18633385.027999997</v>
      </c>
      <c r="BF43" s="91">
        <f t="shared" si="178"/>
        <v>-12603252.34333333</v>
      </c>
      <c r="BG43" s="91">
        <f t="shared" si="191"/>
        <v>-11492129.426807389</v>
      </c>
      <c r="BH43" s="91">
        <f t="shared" si="192"/>
        <v>-9161325.4268073887</v>
      </c>
      <c r="BI43" s="91">
        <f t="shared" si="193"/>
        <v>-3131192.7421407215</v>
      </c>
      <c r="BJ43" s="91">
        <f t="shared" si="182"/>
        <v>-2599866.6556147784</v>
      </c>
      <c r="BK43" s="91">
        <f t="shared" si="183"/>
        <v>-269062.6556147784</v>
      </c>
      <c r="BL43" s="91">
        <f t="shared" si="184"/>
        <v>5761070.0290518887</v>
      </c>
      <c r="BM43" s="91">
        <f t="shared" si="185"/>
        <v>-21543985.857999995</v>
      </c>
      <c r="BN43" s="91">
        <f t="shared" si="186"/>
        <v>-19213181.857999995</v>
      </c>
      <c r="BO43" s="91">
        <f t="shared" si="187"/>
        <v>-13183049.173333328</v>
      </c>
      <c r="BP43" s="91">
        <f t="shared" si="188"/>
        <v>-12071926.256807387</v>
      </c>
      <c r="BQ43" s="91">
        <f t="shared" si="189"/>
        <v>-9741122.2568073869</v>
      </c>
      <c r="BR43" s="91">
        <f t="shared" si="190"/>
        <v>-3710989.5721407197</v>
      </c>
    </row>
    <row r="44" spans="1:70">
      <c r="A44" s="4">
        <v>232</v>
      </c>
      <c r="B44" s="4">
        <v>4</v>
      </c>
      <c r="C44" s="5" t="s">
        <v>116</v>
      </c>
      <c r="D44" s="5" t="s">
        <v>117</v>
      </c>
      <c r="E44" s="76">
        <v>10786</v>
      </c>
      <c r="F44" s="5" t="s">
        <v>122</v>
      </c>
      <c r="G44" s="77">
        <f>'1 OPเขต4'!N44</f>
        <v>26913270.020000003</v>
      </c>
      <c r="H44" s="84">
        <f>'2 IP เขต4'!L43</f>
        <v>12566685.504000001</v>
      </c>
      <c r="I44" s="84">
        <f>'3 PP เขต4'!K43</f>
        <v>6108052.4900000002</v>
      </c>
      <c r="J44" s="10">
        <f t="shared" si="0"/>
        <v>45588008.014000006</v>
      </c>
      <c r="K44" s="10">
        <f>'4 หักเงินเดือนเขต4'!H43</f>
        <v>23623271</v>
      </c>
      <c r="L44" s="10">
        <f>'4 หักเงินเดือนเขต4'!G43*0.01</f>
        <v>387707.44</v>
      </c>
      <c r="M44" s="10">
        <f>'4 หักเงินเดือนเขต4'!G43*0.02</f>
        <v>775414.88</v>
      </c>
      <c r="N44" s="10">
        <f>'4 หักเงินเดือนเขต4'!G43*0.03</f>
        <v>1163122.32</v>
      </c>
      <c r="O44" s="10">
        <f>'4 หักเงินเดือนเขต4'!G43*0.04</f>
        <v>1550829.76</v>
      </c>
      <c r="P44" s="10">
        <f>'4 หักเงินเดือนเขต4'!G43*0.05</f>
        <v>1938537.2000000002</v>
      </c>
      <c r="Q44" s="87">
        <v>1386051</v>
      </c>
      <c r="R44" s="77">
        <v>585774.04</v>
      </c>
      <c r="S44" s="10">
        <f t="shared" si="50"/>
        <v>21577029.574000005</v>
      </c>
      <c r="T44" s="10">
        <f t="shared" si="7"/>
        <v>20801614.694000006</v>
      </c>
      <c r="U44" s="10">
        <f t="shared" si="151"/>
        <v>20413907.254000004</v>
      </c>
      <c r="V44" s="10">
        <f t="shared" si="152"/>
        <v>20026199.814000003</v>
      </c>
      <c r="W44" s="10">
        <f t="shared" si="153"/>
        <v>19638492.374000005</v>
      </c>
      <c r="X44" s="91">
        <v>-16313383.046666667</v>
      </c>
      <c r="Y44" s="91">
        <f t="shared" si="154"/>
        <v>-3262676.6093333336</v>
      </c>
      <c r="Z44" s="108">
        <f>S44/'1 OPเขต4'!G44</f>
        <v>863.18476513181599</v>
      </c>
      <c r="AA44" s="108">
        <f>T44/'1 OPเขต4'!G44</f>
        <v>832.16444749369953</v>
      </c>
      <c r="AB44" s="108">
        <f>U44/'1 OPเขต4'!G44</f>
        <v>816.65428867464118</v>
      </c>
      <c r="AC44" s="108">
        <f>V44/'1 OPเขต4'!G44</f>
        <v>801.14412985558283</v>
      </c>
      <c r="AD44" s="108">
        <f>W44/'1 OPเขต4'!G44</f>
        <v>785.6339710365246</v>
      </c>
      <c r="AE44" s="91">
        <f>VLOOKUP($E44,'[1]moc eval'!$C$2:$U$846,19,FALSE)</f>
        <v>34347585.488048732</v>
      </c>
      <c r="AF44" s="91">
        <f t="shared" si="105"/>
        <v>27478068.390438989</v>
      </c>
      <c r="AG44" s="77">
        <v>33858560.460000001</v>
      </c>
      <c r="AH44" s="170">
        <v>30980558.940000001</v>
      </c>
      <c r="AI44" s="91">
        <f t="shared" si="155"/>
        <v>-6676453.6964389831</v>
      </c>
      <c r="AJ44" s="91">
        <f t="shared" si="156"/>
        <v>-5290402.6964389831</v>
      </c>
      <c r="AK44" s="91">
        <f t="shared" si="157"/>
        <v>-8553079.3057723157</v>
      </c>
      <c r="AL44" s="91">
        <f t="shared" si="158"/>
        <v>-13056945.765999995</v>
      </c>
      <c r="AM44" s="91">
        <f t="shared" si="159"/>
        <v>-11670894.765999995</v>
      </c>
      <c r="AN44" s="91">
        <f t="shared" si="160"/>
        <v>-14933571.375333328</v>
      </c>
      <c r="AO44" s="91">
        <f t="shared" si="161"/>
        <v>-9866699.7312194891</v>
      </c>
      <c r="AP44" s="91">
        <f t="shared" si="162"/>
        <v>-8480648.7312194891</v>
      </c>
      <c r="AQ44" s="91">
        <f t="shared" si="163"/>
        <v>-11743325.340552822</v>
      </c>
      <c r="AR44" s="91">
        <f t="shared" si="164"/>
        <v>-7064161.1364389844</v>
      </c>
      <c r="AS44" s="91">
        <f t="shared" si="165"/>
        <v>-5678110.1364389844</v>
      </c>
      <c r="AT44" s="91">
        <f t="shared" si="166"/>
        <v>-8940786.7457723171</v>
      </c>
      <c r="AU44" s="91">
        <f t="shared" si="167"/>
        <v>-13444653.205999997</v>
      </c>
      <c r="AV44" s="91">
        <f t="shared" si="168"/>
        <v>-12058602.205999997</v>
      </c>
      <c r="AW44" s="91">
        <f t="shared" si="169"/>
        <v>-15321278.815333329</v>
      </c>
      <c r="AX44" s="91">
        <f t="shared" si="170"/>
        <v>-10254407.17121949</v>
      </c>
      <c r="AY44" s="91">
        <f t="shared" si="171"/>
        <v>-8868356.1712194905</v>
      </c>
      <c r="AZ44" s="91">
        <f t="shared" si="172"/>
        <v>-12131032.780552823</v>
      </c>
      <c r="BA44" s="91">
        <f t="shared" si="173"/>
        <v>-7451868.5764389858</v>
      </c>
      <c r="BB44" s="91">
        <f t="shared" si="174"/>
        <v>-6065817.5764389858</v>
      </c>
      <c r="BC44" s="91">
        <f t="shared" si="175"/>
        <v>-9328494.1857723184</v>
      </c>
      <c r="BD44" s="91">
        <f t="shared" si="176"/>
        <v>-13832360.645999998</v>
      </c>
      <c r="BE44" s="91">
        <f t="shared" si="177"/>
        <v>-12446309.645999998</v>
      </c>
      <c r="BF44" s="91">
        <f t="shared" si="178"/>
        <v>-15708986.25533333</v>
      </c>
      <c r="BG44" s="91">
        <f t="shared" si="191"/>
        <v>-10642114.611219492</v>
      </c>
      <c r="BH44" s="91">
        <f t="shared" si="192"/>
        <v>-9256063.6112194918</v>
      </c>
      <c r="BI44" s="91">
        <f t="shared" si="193"/>
        <v>-12518740.220552824</v>
      </c>
      <c r="BJ44" s="91">
        <f t="shared" si="182"/>
        <v>-7839576.0164389834</v>
      </c>
      <c r="BK44" s="91">
        <f t="shared" si="183"/>
        <v>-6453525.0164389834</v>
      </c>
      <c r="BL44" s="91">
        <f t="shared" si="184"/>
        <v>-9716201.625772316</v>
      </c>
      <c r="BM44" s="91">
        <f t="shared" si="185"/>
        <v>-14220068.085999995</v>
      </c>
      <c r="BN44" s="91">
        <f t="shared" si="186"/>
        <v>-12834017.085999995</v>
      </c>
      <c r="BO44" s="91">
        <f t="shared" si="187"/>
        <v>-16096693.695333328</v>
      </c>
      <c r="BP44" s="91">
        <f t="shared" si="188"/>
        <v>-11029822.051219489</v>
      </c>
      <c r="BQ44" s="91">
        <f t="shared" si="189"/>
        <v>-9643771.0512194894</v>
      </c>
      <c r="BR44" s="91">
        <f t="shared" si="190"/>
        <v>-12906447.660552822</v>
      </c>
    </row>
    <row r="45" spans="1:70">
      <c r="A45" s="4">
        <v>233</v>
      </c>
      <c r="B45" s="4">
        <v>4</v>
      </c>
      <c r="C45" s="5" t="s">
        <v>116</v>
      </c>
      <c r="D45" s="5" t="s">
        <v>117</v>
      </c>
      <c r="E45" s="76">
        <v>10787</v>
      </c>
      <c r="F45" s="5" t="s">
        <v>123</v>
      </c>
      <c r="G45" s="77">
        <f>'1 OPเขต4'!N45</f>
        <v>49303491.380000003</v>
      </c>
      <c r="H45" s="84">
        <f>'2 IP เขต4'!L44</f>
        <v>25339405.491</v>
      </c>
      <c r="I45" s="84">
        <f>'3 PP เขต4'!K44</f>
        <v>11269321.039999999</v>
      </c>
      <c r="J45" s="10">
        <f t="shared" si="0"/>
        <v>85912217.911000013</v>
      </c>
      <c r="K45" s="10">
        <f>'4 หักเงินเดือนเขต4'!H44</f>
        <v>47611479</v>
      </c>
      <c r="L45" s="10">
        <f>'4 หักเงินเดือนเขต4'!G44*0.01</f>
        <v>781404.26</v>
      </c>
      <c r="M45" s="10">
        <f>'4 หักเงินเดือนเขต4'!G44*0.02</f>
        <v>1562808.52</v>
      </c>
      <c r="N45" s="10">
        <f>'4 หักเงินเดือนเขต4'!G44*0.03</f>
        <v>2344212.7799999998</v>
      </c>
      <c r="O45" s="10">
        <f>'4 หักเงินเดือนเขต4'!G44*0.04</f>
        <v>3125617.04</v>
      </c>
      <c r="P45" s="10">
        <f>'4 หักเงินเดือนเขต4'!G44*0.05</f>
        <v>3907021.3000000003</v>
      </c>
      <c r="Q45" s="87">
        <v>4072719</v>
      </c>
      <c r="R45" s="77">
        <v>1072356.05</v>
      </c>
      <c r="S45" s="10">
        <f t="shared" si="50"/>
        <v>37519334.651000015</v>
      </c>
      <c r="T45" s="10">
        <f t="shared" si="7"/>
        <v>35956526.131000012</v>
      </c>
      <c r="U45" s="10">
        <f t="shared" si="151"/>
        <v>35175121.871000014</v>
      </c>
      <c r="V45" s="10">
        <f t="shared" si="152"/>
        <v>34393717.611000016</v>
      </c>
      <c r="W45" s="10">
        <f t="shared" si="153"/>
        <v>33612313.351000018</v>
      </c>
      <c r="X45" s="91">
        <v>-28071770.83666667</v>
      </c>
      <c r="Y45" s="91">
        <f t="shared" si="154"/>
        <v>-5614354.1673333347</v>
      </c>
      <c r="Z45" s="108">
        <f>S45/'1 OPเขต4'!G45</f>
        <v>819.32467082305186</v>
      </c>
      <c r="AA45" s="108">
        <f>T45/'1 OPเขต4'!G45</f>
        <v>785.19699803463436</v>
      </c>
      <c r="AB45" s="108">
        <f>U45/'1 OPเขต4'!G45</f>
        <v>768.13316164042567</v>
      </c>
      <c r="AC45" s="108">
        <f>V45/'1 OPเขต4'!G45</f>
        <v>751.06932524621698</v>
      </c>
      <c r="AD45" s="108">
        <f>W45/'1 OPเขต4'!G45</f>
        <v>734.0054888520084</v>
      </c>
      <c r="AE45" s="91">
        <f>VLOOKUP($E45,'[1]moc eval'!$C$2:$U$846,19,FALSE)</f>
        <v>70188556.163307846</v>
      </c>
      <c r="AF45" s="91">
        <f t="shared" si="105"/>
        <v>56150844.930646278</v>
      </c>
      <c r="AG45" s="77">
        <v>50780066.130000003</v>
      </c>
      <c r="AH45" s="170">
        <v>54088241.389999993</v>
      </c>
      <c r="AI45" s="91">
        <f t="shared" si="155"/>
        <v>-20194318.799646266</v>
      </c>
      <c r="AJ45" s="91">
        <f t="shared" si="156"/>
        <v>-16121599.799646266</v>
      </c>
      <c r="AK45" s="91">
        <f t="shared" si="157"/>
        <v>-21735953.9669796</v>
      </c>
      <c r="AL45" s="91">
        <f t="shared" si="158"/>
        <v>-14823539.998999991</v>
      </c>
      <c r="AM45" s="91">
        <f t="shared" si="159"/>
        <v>-10750820.998999991</v>
      </c>
      <c r="AN45" s="91">
        <f t="shared" si="160"/>
        <v>-16365175.166333325</v>
      </c>
      <c r="AO45" s="91">
        <f t="shared" si="161"/>
        <v>-17508929.399323128</v>
      </c>
      <c r="AP45" s="91">
        <f t="shared" si="162"/>
        <v>-13436210.399323128</v>
      </c>
      <c r="AQ45" s="91">
        <f t="shared" si="163"/>
        <v>-19050564.566656463</v>
      </c>
      <c r="AR45" s="91">
        <f t="shared" si="164"/>
        <v>-20975723.059646264</v>
      </c>
      <c r="AS45" s="91">
        <f t="shared" si="165"/>
        <v>-16903004.059646264</v>
      </c>
      <c r="AT45" s="91">
        <f t="shared" si="166"/>
        <v>-22517358.226979598</v>
      </c>
      <c r="AU45" s="91">
        <f t="shared" si="167"/>
        <v>-15604944.258999988</v>
      </c>
      <c r="AV45" s="91">
        <f t="shared" si="168"/>
        <v>-11532225.258999988</v>
      </c>
      <c r="AW45" s="91">
        <f t="shared" si="169"/>
        <v>-17146579.426333323</v>
      </c>
      <c r="AX45" s="91">
        <f t="shared" si="170"/>
        <v>-18290333.659323126</v>
      </c>
      <c r="AY45" s="91">
        <f t="shared" si="171"/>
        <v>-14217614.659323126</v>
      </c>
      <c r="AZ45" s="91">
        <f t="shared" si="172"/>
        <v>-19831968.826656461</v>
      </c>
      <c r="BA45" s="91">
        <f t="shared" si="173"/>
        <v>-21757127.319646262</v>
      </c>
      <c r="BB45" s="91">
        <f t="shared" si="174"/>
        <v>-17684408.319646262</v>
      </c>
      <c r="BC45" s="91">
        <f t="shared" si="175"/>
        <v>-23298762.486979596</v>
      </c>
      <c r="BD45" s="91">
        <f t="shared" si="176"/>
        <v>-16386348.518999986</v>
      </c>
      <c r="BE45" s="91">
        <f t="shared" si="177"/>
        <v>-12313629.518999986</v>
      </c>
      <c r="BF45" s="91">
        <f t="shared" si="178"/>
        <v>-17927983.686333321</v>
      </c>
      <c r="BG45" s="91">
        <f t="shared" si="191"/>
        <v>-19071737.919323124</v>
      </c>
      <c r="BH45" s="91">
        <f t="shared" si="192"/>
        <v>-14999018.919323124</v>
      </c>
      <c r="BI45" s="91">
        <f t="shared" si="193"/>
        <v>-20613373.086656459</v>
      </c>
      <c r="BJ45" s="91">
        <f t="shared" si="182"/>
        <v>-22538531.57964626</v>
      </c>
      <c r="BK45" s="91">
        <f t="shared" si="183"/>
        <v>-18465812.57964626</v>
      </c>
      <c r="BL45" s="91">
        <f t="shared" si="184"/>
        <v>-24080166.746979594</v>
      </c>
      <c r="BM45" s="91">
        <f t="shared" si="185"/>
        <v>-17167752.778999984</v>
      </c>
      <c r="BN45" s="91">
        <f t="shared" si="186"/>
        <v>-13095033.778999984</v>
      </c>
      <c r="BO45" s="91">
        <f t="shared" si="187"/>
        <v>-18709387.946333319</v>
      </c>
      <c r="BP45" s="91">
        <f t="shared" si="188"/>
        <v>-19853142.179323122</v>
      </c>
      <c r="BQ45" s="91">
        <f t="shared" si="189"/>
        <v>-15780423.179323122</v>
      </c>
      <c r="BR45" s="91">
        <f t="shared" si="190"/>
        <v>-21394777.346656457</v>
      </c>
    </row>
    <row r="46" spans="1:70">
      <c r="A46" s="4">
        <v>234</v>
      </c>
      <c r="B46" s="4">
        <v>4</v>
      </c>
      <c r="C46" s="5" t="s">
        <v>116</v>
      </c>
      <c r="D46" s="5" t="s">
        <v>117</v>
      </c>
      <c r="E46" s="76">
        <v>10788</v>
      </c>
      <c r="F46" s="5" t="s">
        <v>124</v>
      </c>
      <c r="G46" s="77">
        <f>'1 OPเขต4'!N46</f>
        <v>15413464.560000001</v>
      </c>
      <c r="H46" s="84">
        <f>'2 IP เขต4'!L45</f>
        <v>6396310.9900000002</v>
      </c>
      <c r="I46" s="84">
        <f>'3 PP เขต4'!K45</f>
        <v>3434633.3400000003</v>
      </c>
      <c r="J46" s="10">
        <f t="shared" si="0"/>
        <v>25244408.890000001</v>
      </c>
      <c r="K46" s="10">
        <f>'4 หักเงินเดือนเขต4'!H45</f>
        <v>16382383</v>
      </c>
      <c r="L46" s="10">
        <f>'4 หักเงินเดือนเขต4'!G45*0.01</f>
        <v>268869.27</v>
      </c>
      <c r="M46" s="10">
        <f>'4 หักเงินเดือนเขต4'!G45*0.02</f>
        <v>537738.54</v>
      </c>
      <c r="N46" s="10">
        <f>'4 หักเงินเดือนเขต4'!G45*0.03</f>
        <v>806607.80999999994</v>
      </c>
      <c r="O46" s="10">
        <f>'4 หักเงินเดือนเขต4'!G45*0.04</f>
        <v>1075477.08</v>
      </c>
      <c r="P46" s="10">
        <f>'4 หักเงินเดือนเขต4'!G45*0.05</f>
        <v>1344346.35</v>
      </c>
      <c r="Q46" s="87">
        <v>1119801</v>
      </c>
      <c r="R46" s="77">
        <v>335712.35</v>
      </c>
      <c r="S46" s="10">
        <f t="shared" si="50"/>
        <v>8593156.620000001</v>
      </c>
      <c r="T46" s="10">
        <f t="shared" si="7"/>
        <v>8055418.0800000019</v>
      </c>
      <c r="U46" s="10">
        <f t="shared" si="151"/>
        <v>7786548.8100000024</v>
      </c>
      <c r="V46" s="10">
        <f t="shared" si="152"/>
        <v>7517679.5399999991</v>
      </c>
      <c r="W46" s="10">
        <f t="shared" si="153"/>
        <v>7248810.2699999996</v>
      </c>
      <c r="X46" s="91">
        <v>4809084.8466666667</v>
      </c>
      <c r="Y46" s="91">
        <f t="shared" si="154"/>
        <v>961816.96933333343</v>
      </c>
      <c r="Z46" s="108">
        <f>S46/'1 OPเขต4'!G46</f>
        <v>600.24843671416602</v>
      </c>
      <c r="AA46" s="108">
        <f>T46/'1 OPเขต4'!G46</f>
        <v>562.68637049455174</v>
      </c>
      <c r="AB46" s="108">
        <f>U46/'1 OPเขต4'!G46</f>
        <v>543.90533738474448</v>
      </c>
      <c r="AC46" s="108">
        <f>V46/'1 OPเขต4'!G46</f>
        <v>525.12430427493712</v>
      </c>
      <c r="AD46" s="108">
        <f>W46/'1 OPเขต4'!G46</f>
        <v>506.34327116512992</v>
      </c>
      <c r="AE46" s="91">
        <f>VLOOKUP($E46,'[1]moc eval'!$C$2:$U$846,19,FALSE)</f>
        <v>22748907.521275233</v>
      </c>
      <c r="AF46" s="91">
        <f t="shared" si="105"/>
        <v>18199126.017020188</v>
      </c>
      <c r="AG46" s="77">
        <v>23898893.960000001</v>
      </c>
      <c r="AH46" s="170">
        <v>21481899.299999997</v>
      </c>
      <c r="AI46" s="91">
        <f t="shared" si="155"/>
        <v>-10143707.937020186</v>
      </c>
      <c r="AJ46" s="91">
        <f t="shared" si="156"/>
        <v>-9023906.9370201863</v>
      </c>
      <c r="AK46" s="91">
        <f t="shared" si="157"/>
        <v>-8062089.9676868524</v>
      </c>
      <c r="AL46" s="91">
        <f t="shared" si="158"/>
        <v>-15843475.879999999</v>
      </c>
      <c r="AM46" s="91">
        <f t="shared" si="159"/>
        <v>-14723674.879999999</v>
      </c>
      <c r="AN46" s="91">
        <f t="shared" si="160"/>
        <v>-13761857.910666665</v>
      </c>
      <c r="AO46" s="91">
        <f t="shared" si="161"/>
        <v>-12993591.908510093</v>
      </c>
      <c r="AP46" s="91">
        <f t="shared" si="162"/>
        <v>-11873790.908510093</v>
      </c>
      <c r="AQ46" s="91">
        <f t="shared" si="163"/>
        <v>-10911973.939176759</v>
      </c>
      <c r="AR46" s="91">
        <f t="shared" si="164"/>
        <v>-10412577.207020186</v>
      </c>
      <c r="AS46" s="91">
        <f t="shared" si="165"/>
        <v>-9292776.2070201859</v>
      </c>
      <c r="AT46" s="91">
        <f t="shared" si="166"/>
        <v>-8330959.237686852</v>
      </c>
      <c r="AU46" s="91">
        <f t="shared" si="167"/>
        <v>-16112345.149999999</v>
      </c>
      <c r="AV46" s="91">
        <f t="shared" si="168"/>
        <v>-14992544.149999999</v>
      </c>
      <c r="AW46" s="91">
        <f t="shared" si="169"/>
        <v>-14030727.180666665</v>
      </c>
      <c r="AX46" s="91">
        <f t="shared" si="170"/>
        <v>-13262461.178510092</v>
      </c>
      <c r="AY46" s="91">
        <f t="shared" si="171"/>
        <v>-12142660.178510092</v>
      </c>
      <c r="AZ46" s="91">
        <f t="shared" si="172"/>
        <v>-11180843.209176758</v>
      </c>
      <c r="BA46" s="91">
        <f t="shared" si="173"/>
        <v>-10681446.477020189</v>
      </c>
      <c r="BB46" s="91">
        <f t="shared" si="174"/>
        <v>-9561645.4770201892</v>
      </c>
      <c r="BC46" s="91">
        <f t="shared" si="175"/>
        <v>-8599828.5076868553</v>
      </c>
      <c r="BD46" s="91">
        <f t="shared" si="176"/>
        <v>-16381214.420000002</v>
      </c>
      <c r="BE46" s="91">
        <f t="shared" si="177"/>
        <v>-15261413.420000002</v>
      </c>
      <c r="BF46" s="91">
        <f t="shared" si="178"/>
        <v>-14299596.450666668</v>
      </c>
      <c r="BG46" s="91">
        <f t="shared" si="191"/>
        <v>-13531330.448510095</v>
      </c>
      <c r="BH46" s="91">
        <f t="shared" si="192"/>
        <v>-12411529.448510095</v>
      </c>
      <c r="BI46" s="91">
        <f t="shared" si="193"/>
        <v>-11449712.479176762</v>
      </c>
      <c r="BJ46" s="91">
        <f t="shared" si="182"/>
        <v>-10950315.747020189</v>
      </c>
      <c r="BK46" s="91">
        <f t="shared" si="183"/>
        <v>-9830514.7470201887</v>
      </c>
      <c r="BL46" s="91">
        <f t="shared" si="184"/>
        <v>-8868697.7776868548</v>
      </c>
      <c r="BM46" s="91">
        <f t="shared" si="185"/>
        <v>-16650083.690000001</v>
      </c>
      <c r="BN46" s="91">
        <f t="shared" si="186"/>
        <v>-15530282.690000001</v>
      </c>
      <c r="BO46" s="91">
        <f t="shared" si="187"/>
        <v>-14568465.720666667</v>
      </c>
      <c r="BP46" s="91">
        <f t="shared" si="188"/>
        <v>-13800199.718510095</v>
      </c>
      <c r="BQ46" s="91">
        <f t="shared" si="189"/>
        <v>-12680398.718510095</v>
      </c>
      <c r="BR46" s="91">
        <f t="shared" si="190"/>
        <v>-11718581.749176761</v>
      </c>
    </row>
    <row r="47" spans="1:70">
      <c r="A47" s="44"/>
      <c r="B47" s="45"/>
      <c r="C47" s="40"/>
      <c r="D47" s="47" t="s">
        <v>170</v>
      </c>
      <c r="E47" s="48"/>
      <c r="F47" s="48"/>
      <c r="G47" s="86">
        <f t="shared" ref="G47:AF47" si="194">G40+G41+G42+G43+G44+G45+G46</f>
        <v>213827905.98000002</v>
      </c>
      <c r="H47" s="86">
        <f t="shared" si="194"/>
        <v>205476952.85436741</v>
      </c>
      <c r="I47" s="86">
        <f t="shared" si="194"/>
        <v>48421769.340000004</v>
      </c>
      <c r="J47" s="86">
        <f t="shared" si="194"/>
        <v>467726628.17436737</v>
      </c>
      <c r="K47" s="86">
        <f t="shared" si="194"/>
        <v>296588916</v>
      </c>
      <c r="L47" s="86">
        <f t="shared" si="194"/>
        <v>4867646.34</v>
      </c>
      <c r="M47" s="86">
        <f t="shared" si="194"/>
        <v>9735292.6799999997</v>
      </c>
      <c r="N47" s="86">
        <f t="shared" si="194"/>
        <v>14602939.020000001</v>
      </c>
      <c r="O47" s="86">
        <f t="shared" si="194"/>
        <v>19470585.359999999</v>
      </c>
      <c r="P47" s="86">
        <f t="shared" si="194"/>
        <v>24338231.700000003</v>
      </c>
      <c r="Q47" s="86">
        <f t="shared" si="194"/>
        <v>19636596</v>
      </c>
      <c r="R47" s="86">
        <f t="shared" si="194"/>
        <v>4639671.57</v>
      </c>
      <c r="S47" s="92">
        <f t="shared" si="194"/>
        <v>166270065.83436739</v>
      </c>
      <c r="T47" s="92">
        <f t="shared" si="194"/>
        <v>156534773.15436742</v>
      </c>
      <c r="U47" s="92">
        <f t="shared" si="194"/>
        <v>151667126.81436741</v>
      </c>
      <c r="V47" s="92">
        <f t="shared" si="194"/>
        <v>146799480.47436741</v>
      </c>
      <c r="W47" s="92">
        <f t="shared" si="194"/>
        <v>141931834.13436741</v>
      </c>
      <c r="X47" s="92">
        <f t="shared" si="194"/>
        <v>105818596.76333331</v>
      </c>
      <c r="Y47" s="92">
        <f t="shared" si="194"/>
        <v>21163719.352666661</v>
      </c>
      <c r="Z47" s="107">
        <f>S47/'1 OPเขต4'!G47</f>
        <v>837.1981583076157</v>
      </c>
      <c r="AA47" s="107">
        <f>T47/'1 OPเขต4'!G47</f>
        <v>788.17929816955143</v>
      </c>
      <c r="AB47" s="107">
        <f>U47/'1 OPเขต4'!G47</f>
        <v>763.66986810051924</v>
      </c>
      <c r="AC47" s="107">
        <f>V47/'1 OPเขต4'!G47</f>
        <v>739.16043803148693</v>
      </c>
      <c r="AD47" s="107">
        <f>W47/'1 OPเขต4'!G47</f>
        <v>714.65100796245474</v>
      </c>
      <c r="AE47" s="92">
        <f t="shared" si="194"/>
        <v>426528262.79947114</v>
      </c>
      <c r="AF47" s="92">
        <f t="shared" si="194"/>
        <v>341222610.23957694</v>
      </c>
      <c r="AG47" s="165">
        <f>SUBTOTAL(9,AG40:AG46)</f>
        <v>264791925.70000002</v>
      </c>
      <c r="AH47" s="165">
        <f>SUBTOTAL(9,AH40:AH46)</f>
        <v>280285693.24000001</v>
      </c>
      <c r="AI47" s="92">
        <f t="shared" ref="AI47" si="195">AI40+AI41+AI42+AI43+AI44+AI45+AI46</f>
        <v>-184687837.08520955</v>
      </c>
      <c r="AJ47" s="92">
        <f t="shared" ref="AJ47" si="196">AJ40+AJ41+AJ42+AJ43+AJ44+AJ45+AJ46</f>
        <v>-165051241.08520955</v>
      </c>
      <c r="AK47" s="92">
        <f t="shared" ref="AK47:AM47" si="197">AK40+AK41+AK42+AK43+AK44+AK45+AK46</f>
        <v>-143887521.73254287</v>
      </c>
      <c r="AL47" s="92">
        <f t="shared" si="197"/>
        <v>-108257152.5456326</v>
      </c>
      <c r="AM47" s="92">
        <f t="shared" si="197"/>
        <v>-88620556.545632601</v>
      </c>
      <c r="AN47" s="92">
        <f t="shared" ref="AN47:AP47" si="198">AN40+AN41+AN42+AN43+AN44+AN45+AN46</f>
        <v>-67456837.19296594</v>
      </c>
      <c r="AO47" s="92">
        <f t="shared" si="198"/>
        <v>-146472494.81542104</v>
      </c>
      <c r="AP47" s="92">
        <f t="shared" si="198"/>
        <v>-126835898.81542104</v>
      </c>
      <c r="AQ47" s="92">
        <f t="shared" ref="AQ47:AY47" si="199">AQ40+AQ41+AQ42+AQ43+AQ44+AQ45+AQ46</f>
        <v>-105672179.46275441</v>
      </c>
      <c r="AR47" s="92">
        <f t="shared" si="199"/>
        <v>-189555483.42520955</v>
      </c>
      <c r="AS47" s="92">
        <f t="shared" si="199"/>
        <v>-169918887.42520955</v>
      </c>
      <c r="AT47" s="92">
        <f t="shared" si="199"/>
        <v>-148755168.07254288</v>
      </c>
      <c r="AU47" s="92">
        <f t="shared" si="199"/>
        <v>-113124798.8856326</v>
      </c>
      <c r="AV47" s="92">
        <f t="shared" si="199"/>
        <v>-93488202.885632604</v>
      </c>
      <c r="AW47" s="92">
        <f t="shared" si="199"/>
        <v>-72324483.532965943</v>
      </c>
      <c r="AX47" s="92">
        <f t="shared" si="199"/>
        <v>-151340141.15542108</v>
      </c>
      <c r="AY47" s="92">
        <f t="shared" si="199"/>
        <v>-131703545.15542108</v>
      </c>
      <c r="AZ47" s="92">
        <f t="shared" ref="AZ47:BH47" si="200">AZ40+AZ41+AZ42+AZ43+AZ44+AZ45+AZ46</f>
        <v>-110539825.8027544</v>
      </c>
      <c r="BA47" s="92">
        <f t="shared" si="200"/>
        <v>-194423129.76520956</v>
      </c>
      <c r="BB47" s="92">
        <f t="shared" si="200"/>
        <v>-174786533.76520956</v>
      </c>
      <c r="BC47" s="92">
        <f t="shared" si="200"/>
        <v>-153622814.41254288</v>
      </c>
      <c r="BD47" s="92">
        <f t="shared" si="200"/>
        <v>-117992445.22563262</v>
      </c>
      <c r="BE47" s="92">
        <f t="shared" si="200"/>
        <v>-98355849.225632623</v>
      </c>
      <c r="BF47" s="92">
        <f t="shared" si="200"/>
        <v>-77192129.872965962</v>
      </c>
      <c r="BG47" s="92">
        <f t="shared" si="200"/>
        <v>-156207787.49542111</v>
      </c>
      <c r="BH47" s="92">
        <f t="shared" si="200"/>
        <v>-136571191.49542111</v>
      </c>
      <c r="BI47" s="92">
        <f t="shared" ref="BI47:BQ47" si="201">BI40+BI41+BI42+BI43+BI44+BI45+BI46</f>
        <v>-115407472.14275444</v>
      </c>
      <c r="BJ47" s="92">
        <f t="shared" si="201"/>
        <v>-199290776.10520953</v>
      </c>
      <c r="BK47" s="92">
        <f t="shared" si="201"/>
        <v>-179654180.10520953</v>
      </c>
      <c r="BL47" s="92">
        <f t="shared" si="201"/>
        <v>-158490460.75254288</v>
      </c>
      <c r="BM47" s="92">
        <f t="shared" si="201"/>
        <v>-122860091.56563261</v>
      </c>
      <c r="BN47" s="92">
        <f t="shared" si="201"/>
        <v>-103223495.56563261</v>
      </c>
      <c r="BO47" s="92">
        <f t="shared" si="201"/>
        <v>-82059776.212965935</v>
      </c>
      <c r="BP47" s="92">
        <f t="shared" si="201"/>
        <v>-161075433.83542109</v>
      </c>
      <c r="BQ47" s="92">
        <f t="shared" si="201"/>
        <v>-141438837.83542109</v>
      </c>
      <c r="BR47" s="92">
        <f t="shared" ref="BR47" si="202">BR40+BR41+BR42+BR43+BR44+BR45+BR46</f>
        <v>-120275118.48275441</v>
      </c>
    </row>
    <row r="48" spans="1:70">
      <c r="A48" s="4">
        <v>235</v>
      </c>
      <c r="B48" s="4">
        <v>4</v>
      </c>
      <c r="C48" s="5" t="s">
        <v>125</v>
      </c>
      <c r="D48" s="5" t="s">
        <v>126</v>
      </c>
      <c r="E48" s="76">
        <v>10690</v>
      </c>
      <c r="F48" s="5" t="s">
        <v>127</v>
      </c>
      <c r="G48" s="77">
        <f>'1 OPเขต4'!N48</f>
        <v>138944949</v>
      </c>
      <c r="H48" s="84">
        <f>'2 IP เขต4'!L47</f>
        <v>198887610.51368502</v>
      </c>
      <c r="I48" s="84">
        <f>'3 PP เขต4'!K47</f>
        <v>32494620.609999999</v>
      </c>
      <c r="J48" s="10">
        <f t="shared" si="0"/>
        <v>370327180.123685</v>
      </c>
      <c r="K48" s="10">
        <f>'4 หักเงินเดือนเขต4'!H47</f>
        <v>187615832</v>
      </c>
      <c r="L48" s="10">
        <f>'4 หักเงินเดือนเขต4'!G47*0.01</f>
        <v>3079169.42</v>
      </c>
      <c r="M48" s="10">
        <f>'4 หักเงินเดือนเขต4'!G47*0.02</f>
        <v>6158338.8399999999</v>
      </c>
      <c r="N48" s="10">
        <f>'4 หักเงินเดือนเขต4'!G47*0.03</f>
        <v>9237508.2599999998</v>
      </c>
      <c r="O48" s="10">
        <f>'4 หักเงินเดือนเขต4'!G47*0.04</f>
        <v>12316677.68</v>
      </c>
      <c r="P48" s="10">
        <f>'4 หักเงินเดือนเขต4'!G47*0.05</f>
        <v>15395847.100000001</v>
      </c>
      <c r="Q48" s="87">
        <v>8119661</v>
      </c>
      <c r="R48" s="84">
        <v>3304839.31</v>
      </c>
      <c r="S48" s="10">
        <f t="shared" si="50"/>
        <v>179632178.70368502</v>
      </c>
      <c r="T48" s="10">
        <f t="shared" si="7"/>
        <v>173473839.86368501</v>
      </c>
      <c r="U48" s="10">
        <f t="shared" ref="U48:U58" si="203">J48-(K48+L48+N48)</f>
        <v>170394670.44368502</v>
      </c>
      <c r="V48" s="10">
        <f t="shared" ref="V48:V58" si="204">J48-(K48+L48+O48)</f>
        <v>167315501.02368501</v>
      </c>
      <c r="W48" s="10">
        <f t="shared" ref="W48:W58" si="205">J48-(K48+L48+P48)</f>
        <v>164236331.60368502</v>
      </c>
      <c r="X48" s="91">
        <v>163718195.22</v>
      </c>
      <c r="Y48" s="91">
        <f t="shared" ref="Y48:Y58" si="206">X48*0.2</f>
        <v>32743639.044</v>
      </c>
      <c r="Z48" s="105">
        <f>S48/'1 OPเขต4'!G48</f>
        <v>1335.8035226152447</v>
      </c>
      <c r="AA48" s="91">
        <f>T48/'1 OPเขต4'!G48</f>
        <v>1290.008104582153</v>
      </c>
      <c r="AB48" s="91">
        <f>U48/'1 OPเขต4'!G48</f>
        <v>1267.1103955656072</v>
      </c>
      <c r="AC48" s="91">
        <f>V48/'1 OPเขต4'!G48</f>
        <v>1244.2126865490611</v>
      </c>
      <c r="AD48" s="91">
        <f>W48/'1 OPเขต4'!G48</f>
        <v>1221.3149775325155</v>
      </c>
      <c r="AE48" s="91">
        <f>VLOOKUP($E48,'[1]moc eval'!$C$2:$U$846,19,FALSE)</f>
        <v>312816157.54982173</v>
      </c>
      <c r="AF48" s="91">
        <f t="shared" ref="AF48:AF58" si="207">AE48*0.8</f>
        <v>250252926.03985739</v>
      </c>
      <c r="AG48" s="91">
        <v>176469106.31</v>
      </c>
      <c r="AH48" s="170">
        <v>190103822.89999998</v>
      </c>
      <c r="AI48" s="91">
        <f t="shared" ref="AI48:AI58" si="208">(T48-AF48)</f>
        <v>-76779086.176172376</v>
      </c>
      <c r="AJ48" s="91">
        <f t="shared" ref="AJ48:AJ58" si="209">(T48-AF48)+Q48</f>
        <v>-68659425.176172376</v>
      </c>
      <c r="AK48" s="91">
        <f t="shared" ref="AK48:AK58" si="210">(T48-AF48)+(Q48+Y48)</f>
        <v>-35915786.132172376</v>
      </c>
      <c r="AL48" s="91">
        <f t="shared" ref="AL48:AL58" si="211">T48-AG48</f>
        <v>-2995266.4463149905</v>
      </c>
      <c r="AM48" s="91">
        <f t="shared" ref="AM48:AM58" si="212">(T48-AG48)+Q48</f>
        <v>5124394.5536850095</v>
      </c>
      <c r="AN48" s="91">
        <f t="shared" ref="AN48:AN58" si="213">(T48-AG48)+(Q48+Y48)</f>
        <v>37868033.597685009</v>
      </c>
      <c r="AO48" s="91">
        <f t="shared" ref="AO48:AO58" si="214">(AI48+AL48)/2</f>
        <v>-39887176.311243683</v>
      </c>
      <c r="AP48" s="91">
        <f t="shared" ref="AP48:AP58" si="215">(AJ48+AM48)/2</f>
        <v>-31767515.311243683</v>
      </c>
      <c r="AQ48" s="91">
        <f t="shared" ref="AQ48:AQ58" si="216">(AK48+AN48)/2</f>
        <v>976123.73275631666</v>
      </c>
      <c r="AR48" s="91">
        <f t="shared" ref="AR48:AR58" si="217">(U48-AF48)</f>
        <v>-79858255.596172363</v>
      </c>
      <c r="AS48" s="91">
        <f t="shared" ref="AS48:AS58" si="218">(U48-AF48)+Q48</f>
        <v>-71738594.596172363</v>
      </c>
      <c r="AT48" s="91">
        <f t="shared" ref="AT48:AT58" si="219">(U48-AF48)+(Q48+Y48)</f>
        <v>-38994955.552172363</v>
      </c>
      <c r="AU48" s="91">
        <f t="shared" ref="AU48:AU58" si="220">(U48-AG48)</f>
        <v>-6074435.8663149774</v>
      </c>
      <c r="AV48" s="91">
        <f t="shared" ref="AV48:AV58" si="221">(U48-AG48)+Q48</f>
        <v>2045225.1336850226</v>
      </c>
      <c r="AW48" s="91">
        <f t="shared" ref="AW48:AW58" si="222">(U48-AG48)+(Q48+Y48)</f>
        <v>34788864.177685022</v>
      </c>
      <c r="AX48" s="91">
        <f t="shared" ref="AX48:AX58" si="223">(AR48+AU48)/2</f>
        <v>-42966345.73124367</v>
      </c>
      <c r="AY48" s="91">
        <f t="shared" ref="AY48:AY58" si="224">(AS48+AV48)/2</f>
        <v>-34846684.73124367</v>
      </c>
      <c r="AZ48" s="91">
        <f t="shared" ref="AZ48:AZ58" si="225">(AT48+AW48)/2</f>
        <v>-2103045.6872436702</v>
      </c>
      <c r="BA48" s="91">
        <f t="shared" ref="BA48:BA58" si="226">(V48-AF48)</f>
        <v>-82937425.016172379</v>
      </c>
      <c r="BB48" s="91">
        <f t="shared" ref="BB48:BB58" si="227">(V48-AF48)+(Q48)</f>
        <v>-74817764.016172379</v>
      </c>
      <c r="BC48" s="91">
        <f t="shared" ref="BC48:BC58" si="228">(V48-AF48)+(Q48+Y48)</f>
        <v>-42074124.972172379</v>
      </c>
      <c r="BD48" s="91">
        <f t="shared" ref="BD48:BD58" si="229">(V48-AG48)</f>
        <v>-9153605.2863149941</v>
      </c>
      <c r="BE48" s="91">
        <f t="shared" ref="BE48:BE58" si="230">(V48-AG48)+(Q48)</f>
        <v>-1033944.2863149941</v>
      </c>
      <c r="BF48" s="91">
        <f t="shared" ref="BF48:BF58" si="231">(V48-AG48)+(Q48+Y48)</f>
        <v>31709694.757685006</v>
      </c>
      <c r="BG48" s="91">
        <f t="shared" ref="BG48:BG58" si="232">(BA48+BD48)/2</f>
        <v>-46045515.151243687</v>
      </c>
      <c r="BH48" s="91">
        <f t="shared" ref="BH48:BH58" si="233">(BB48+BE48)/2</f>
        <v>-37925854.151243687</v>
      </c>
      <c r="BI48" s="91">
        <f t="shared" ref="BI48:BI58" si="234">(BC48+BF48)/2</f>
        <v>-5182215.1072436869</v>
      </c>
      <c r="BJ48" s="91">
        <f t="shared" ref="BJ48:BJ58" si="235">(W48-AF48)</f>
        <v>-86016594.436172366</v>
      </c>
      <c r="BK48" s="91">
        <f t="shared" ref="BK48:BK58" si="236">(W48-AF48)+(Q48)</f>
        <v>-77896933.436172366</v>
      </c>
      <c r="BL48" s="91">
        <f t="shared" ref="BL48:BL58" si="237">(W48-AF48)+(Q48+Y48)</f>
        <v>-45153294.392172366</v>
      </c>
      <c r="BM48" s="91">
        <f t="shared" ref="BM48:BM58" si="238">(W48-AG48)</f>
        <v>-12232774.706314981</v>
      </c>
      <c r="BN48" s="91">
        <f t="shared" ref="BN48:BN58" si="239">(W48-AG48)+(Q48)</f>
        <v>-4113113.706314981</v>
      </c>
      <c r="BO48" s="91">
        <f t="shared" ref="BO48:BO58" si="240">(W48-AG48)+(Q48+Y48)</f>
        <v>28630525.337685019</v>
      </c>
      <c r="BP48" s="91">
        <f t="shared" ref="BP48:BP58" si="241">(BJ48+BM48)/2</f>
        <v>-49124684.571243674</v>
      </c>
      <c r="BQ48" s="91">
        <f t="shared" ref="BQ48:BQ58" si="242">(BK48+BN48)/2</f>
        <v>-41005023.571243674</v>
      </c>
      <c r="BR48" s="91">
        <f t="shared" ref="BR48:BR58" si="243">(BL48+BO48)/2</f>
        <v>-8261384.5272436738</v>
      </c>
    </row>
    <row r="49" spans="1:70">
      <c r="A49" s="4">
        <v>236</v>
      </c>
      <c r="B49" s="4">
        <v>4</v>
      </c>
      <c r="C49" s="5" t="s">
        <v>125</v>
      </c>
      <c r="D49" s="5" t="s">
        <v>126</v>
      </c>
      <c r="E49" s="76">
        <v>10691</v>
      </c>
      <c r="F49" s="5" t="s">
        <v>128</v>
      </c>
      <c r="G49" s="77">
        <f>'1 OPเขต4'!N49</f>
        <v>55356866.240000002</v>
      </c>
      <c r="H49" s="84">
        <f>'2 IP เขต4'!L48</f>
        <v>90565505.208999991</v>
      </c>
      <c r="I49" s="84">
        <f>'3 PP เขต4'!K48</f>
        <v>11524014.6</v>
      </c>
      <c r="J49" s="10">
        <f t="shared" si="0"/>
        <v>157446386.04899999</v>
      </c>
      <c r="K49" s="10">
        <f>'4 หักเงินเดือนเขต4'!H48</f>
        <v>104469371</v>
      </c>
      <c r="L49" s="10">
        <f>'4 หักเงินเดือนเขต4'!G48*0.01</f>
        <v>1714561.55</v>
      </c>
      <c r="M49" s="10">
        <f>'4 หักเงินเดือนเขต4'!G48*0.02</f>
        <v>3429123.1</v>
      </c>
      <c r="N49" s="10">
        <f>'4 หักเงินเดือนเขต4'!G48*0.03</f>
        <v>5143684.6499999994</v>
      </c>
      <c r="O49" s="10">
        <f>'4 หักเงินเดือนเขต4'!G48*0.04</f>
        <v>6858246.2000000002</v>
      </c>
      <c r="P49" s="10">
        <f>'4 หักเงินเดือนเขต4'!G48*0.05</f>
        <v>8572807.75</v>
      </c>
      <c r="Q49" s="87">
        <v>6183711</v>
      </c>
      <c r="R49" s="84">
        <v>1316513.17</v>
      </c>
      <c r="S49" s="10">
        <f t="shared" si="50"/>
        <v>51262453.498999998</v>
      </c>
      <c r="T49" s="10">
        <f t="shared" si="7"/>
        <v>47833330.399000004</v>
      </c>
      <c r="U49" s="10">
        <f t="shared" si="203"/>
        <v>46118768.848999992</v>
      </c>
      <c r="V49" s="10">
        <f t="shared" si="204"/>
        <v>44404207.298999995</v>
      </c>
      <c r="W49" s="10">
        <f t="shared" si="205"/>
        <v>42689645.748999998</v>
      </c>
      <c r="X49" s="91">
        <v>50559776.810000002</v>
      </c>
      <c r="Y49" s="91">
        <f t="shared" si="206"/>
        <v>10111955.362000002</v>
      </c>
      <c r="Z49" s="105">
        <f>S49/'1 OPเขต4'!G49</f>
        <v>956.81748355606987</v>
      </c>
      <c r="AA49" s="91">
        <f>T49/'1 OPเขต4'!G49</f>
        <v>892.81264743541897</v>
      </c>
      <c r="AB49" s="91">
        <f>U49/'1 OPเขต4'!G49</f>
        <v>860.81022937509317</v>
      </c>
      <c r="AC49" s="91">
        <f>V49/'1 OPเขต4'!G49</f>
        <v>828.80781131476772</v>
      </c>
      <c r="AD49" s="91">
        <f>W49/'1 OPเขต4'!G49</f>
        <v>796.80539325444227</v>
      </c>
      <c r="AE49" s="91">
        <f>VLOOKUP($E49,'[1]moc eval'!$C$2:$U$846,19,FALSE)</f>
        <v>123217963.74949212</v>
      </c>
      <c r="AF49" s="91">
        <f t="shared" si="207"/>
        <v>98574370.999593705</v>
      </c>
      <c r="AG49" s="91">
        <v>51421256.450000003</v>
      </c>
      <c r="AH49" s="170">
        <v>61648996.299999997</v>
      </c>
      <c r="AI49" s="91">
        <f t="shared" si="208"/>
        <v>-50741040.600593701</v>
      </c>
      <c r="AJ49" s="91">
        <f t="shared" si="209"/>
        <v>-44557329.600593701</v>
      </c>
      <c r="AK49" s="91">
        <f t="shared" si="210"/>
        <v>-34445374.238593698</v>
      </c>
      <c r="AL49" s="91">
        <f t="shared" si="211"/>
        <v>-3587926.050999999</v>
      </c>
      <c r="AM49" s="91">
        <f t="shared" si="212"/>
        <v>2595784.949000001</v>
      </c>
      <c r="AN49" s="91">
        <f t="shared" si="213"/>
        <v>12707740.311000003</v>
      </c>
      <c r="AO49" s="91">
        <f t="shared" si="214"/>
        <v>-27164483.32579685</v>
      </c>
      <c r="AP49" s="91">
        <f t="shared" si="215"/>
        <v>-20980772.32579685</v>
      </c>
      <c r="AQ49" s="91">
        <f t="shared" si="216"/>
        <v>-10868816.963796847</v>
      </c>
      <c r="AR49" s="91">
        <f t="shared" si="217"/>
        <v>-52455602.150593713</v>
      </c>
      <c r="AS49" s="91">
        <f t="shared" si="218"/>
        <v>-46271891.150593713</v>
      </c>
      <c r="AT49" s="91">
        <f t="shared" si="219"/>
        <v>-36159935.788593709</v>
      </c>
      <c r="AU49" s="91">
        <f t="shared" si="220"/>
        <v>-5302487.601000011</v>
      </c>
      <c r="AV49" s="91">
        <f t="shared" si="221"/>
        <v>881223.39899998903</v>
      </c>
      <c r="AW49" s="91">
        <f t="shared" si="222"/>
        <v>10993178.760999991</v>
      </c>
      <c r="AX49" s="91">
        <f t="shared" si="223"/>
        <v>-28879044.875796862</v>
      </c>
      <c r="AY49" s="91">
        <f t="shared" si="224"/>
        <v>-22695333.875796862</v>
      </c>
      <c r="AZ49" s="91">
        <f t="shared" si="225"/>
        <v>-12583378.513796858</v>
      </c>
      <c r="BA49" s="91">
        <f t="shared" si="226"/>
        <v>-54170163.70059371</v>
      </c>
      <c r="BB49" s="91">
        <f t="shared" si="227"/>
        <v>-47986452.70059371</v>
      </c>
      <c r="BC49" s="91">
        <f t="shared" si="228"/>
        <v>-37874497.338593706</v>
      </c>
      <c r="BD49" s="91">
        <f t="shared" si="229"/>
        <v>-7017049.151000008</v>
      </c>
      <c r="BE49" s="91">
        <f t="shared" si="230"/>
        <v>-833338.15100000799</v>
      </c>
      <c r="BF49" s="91">
        <f t="shared" si="231"/>
        <v>9278617.2109999936</v>
      </c>
      <c r="BG49" s="91">
        <f t="shared" si="232"/>
        <v>-30593606.425796859</v>
      </c>
      <c r="BH49" s="91">
        <f t="shared" si="233"/>
        <v>-24409895.425796859</v>
      </c>
      <c r="BI49" s="91">
        <f t="shared" si="234"/>
        <v>-14297940.063796856</v>
      </c>
      <c r="BJ49" s="91">
        <f t="shared" si="235"/>
        <v>-55884725.250593707</v>
      </c>
      <c r="BK49" s="91">
        <f t="shared" si="236"/>
        <v>-49701014.250593707</v>
      </c>
      <c r="BL49" s="91">
        <f t="shared" si="237"/>
        <v>-39589058.888593704</v>
      </c>
      <c r="BM49" s="91">
        <f t="shared" si="238"/>
        <v>-8731610.701000005</v>
      </c>
      <c r="BN49" s="91">
        <f t="shared" si="239"/>
        <v>-2547899.701000005</v>
      </c>
      <c r="BO49" s="91">
        <f t="shared" si="240"/>
        <v>7564055.6609999966</v>
      </c>
      <c r="BP49" s="91">
        <f t="shared" si="241"/>
        <v>-32308167.975796856</v>
      </c>
      <c r="BQ49" s="91">
        <f t="shared" si="242"/>
        <v>-26124456.975796856</v>
      </c>
      <c r="BR49" s="91">
        <f t="shared" si="243"/>
        <v>-16012501.613796853</v>
      </c>
    </row>
    <row r="50" spans="1:70">
      <c r="A50" s="4">
        <v>237</v>
      </c>
      <c r="B50" s="4">
        <v>4</v>
      </c>
      <c r="C50" s="5" t="s">
        <v>125</v>
      </c>
      <c r="D50" s="5" t="s">
        <v>126</v>
      </c>
      <c r="E50" s="76">
        <v>10789</v>
      </c>
      <c r="F50" s="5" t="s">
        <v>129</v>
      </c>
      <c r="G50" s="77">
        <f>'1 OPเขต4'!N50</f>
        <v>48221310.799999997</v>
      </c>
      <c r="H50" s="84">
        <f>'2 IP เขต4'!L49</f>
        <v>13387833.711999999</v>
      </c>
      <c r="I50" s="84">
        <f>'3 PP เขต4'!K49</f>
        <v>10728052.59</v>
      </c>
      <c r="J50" s="10">
        <f t="shared" si="0"/>
        <v>72337197.101999998</v>
      </c>
      <c r="K50" s="10">
        <f>'4 หักเงินเดือนเขต4'!H49</f>
        <v>29400365</v>
      </c>
      <c r="L50" s="10">
        <f>'4 หักเงินเดือนเขต4'!G49*0.01</f>
        <v>482521.67</v>
      </c>
      <c r="M50" s="10">
        <f>'4 หักเงินเดือนเขต4'!G49*0.02</f>
        <v>965043.34</v>
      </c>
      <c r="N50" s="10">
        <f>'4 หักเงินเดือนเขต4'!G49*0.03</f>
        <v>1447565.01</v>
      </c>
      <c r="O50" s="10">
        <f>'4 หักเงินเดือนเขต4'!G49*0.04</f>
        <v>1930086.68</v>
      </c>
      <c r="P50" s="10">
        <f>'4 หักเงินเดือนเขต4'!G49*0.05</f>
        <v>2412608.35</v>
      </c>
      <c r="Q50" s="87">
        <v>2201271</v>
      </c>
      <c r="R50" s="84">
        <v>1150720.67</v>
      </c>
      <c r="S50" s="10">
        <f t="shared" si="50"/>
        <v>42454310.431999996</v>
      </c>
      <c r="T50" s="10">
        <f t="shared" si="7"/>
        <v>41489267.091999993</v>
      </c>
      <c r="U50" s="10">
        <f t="shared" si="203"/>
        <v>41006745.421999991</v>
      </c>
      <c r="V50" s="10">
        <f t="shared" si="204"/>
        <v>40524223.751999997</v>
      </c>
      <c r="W50" s="10">
        <f t="shared" si="205"/>
        <v>40041702.081999995</v>
      </c>
      <c r="X50" s="91">
        <v>14007942.66</v>
      </c>
      <c r="Y50" s="91">
        <f t="shared" si="206"/>
        <v>2801588.5320000001</v>
      </c>
      <c r="Z50" s="108">
        <f>S50/'1 OPเขต4'!G50</f>
        <v>909.67024709663588</v>
      </c>
      <c r="AA50" s="108">
        <f>T50/'1 OPเขต4'!G50</f>
        <v>888.99222395543165</v>
      </c>
      <c r="AB50" s="108">
        <f>U50/'1 OPเขต4'!G50</f>
        <v>878.65321238482943</v>
      </c>
      <c r="AC50" s="108">
        <f>V50/'1 OPเขต4'!G50</f>
        <v>868.31420081422743</v>
      </c>
      <c r="AD50" s="108">
        <f>W50/'1 OPเขต4'!G50</f>
        <v>857.97518924362532</v>
      </c>
      <c r="AE50" s="91">
        <f>VLOOKUP($E50,'[1]moc eval'!$C$2:$U$846,19,FALSE)</f>
        <v>46720337.565988436</v>
      </c>
      <c r="AF50" s="91">
        <f t="shared" si="207"/>
        <v>37376270.052790754</v>
      </c>
      <c r="AG50" s="91">
        <v>43033664.150000006</v>
      </c>
      <c r="AH50" s="170">
        <v>49780462.340000004</v>
      </c>
      <c r="AI50" s="91">
        <f t="shared" si="208"/>
        <v>4112997.0392092392</v>
      </c>
      <c r="AJ50" s="91">
        <f t="shared" si="209"/>
        <v>6314268.0392092392</v>
      </c>
      <c r="AK50" s="91">
        <f t="shared" si="210"/>
        <v>9115856.5712092388</v>
      </c>
      <c r="AL50" s="91">
        <f t="shared" si="211"/>
        <v>-1544397.0580000132</v>
      </c>
      <c r="AM50" s="91">
        <f t="shared" si="212"/>
        <v>656873.94199998677</v>
      </c>
      <c r="AN50" s="91">
        <f t="shared" si="213"/>
        <v>3458462.4739999864</v>
      </c>
      <c r="AO50" s="91">
        <f t="shared" si="214"/>
        <v>1284299.990604613</v>
      </c>
      <c r="AP50" s="91">
        <f t="shared" si="215"/>
        <v>3485570.990604613</v>
      </c>
      <c r="AQ50" s="91">
        <f t="shared" si="216"/>
        <v>6287159.5226046126</v>
      </c>
      <c r="AR50" s="91">
        <f t="shared" si="217"/>
        <v>3630475.3692092374</v>
      </c>
      <c r="AS50" s="91">
        <f t="shared" si="218"/>
        <v>5831746.3692092374</v>
      </c>
      <c r="AT50" s="91">
        <f t="shared" si="219"/>
        <v>8633334.9012092371</v>
      </c>
      <c r="AU50" s="91">
        <f t="shared" si="220"/>
        <v>-2026918.728000015</v>
      </c>
      <c r="AV50" s="91">
        <f t="shared" si="221"/>
        <v>174352.27199998498</v>
      </c>
      <c r="AW50" s="91">
        <f t="shared" si="222"/>
        <v>2975940.8039999846</v>
      </c>
      <c r="AX50" s="91">
        <f t="shared" si="223"/>
        <v>801778.32060461119</v>
      </c>
      <c r="AY50" s="91">
        <f t="shared" si="224"/>
        <v>3003049.3206046112</v>
      </c>
      <c r="AZ50" s="91">
        <f t="shared" si="225"/>
        <v>5804637.8526046108</v>
      </c>
      <c r="BA50" s="91">
        <f t="shared" si="226"/>
        <v>3147953.6992092431</v>
      </c>
      <c r="BB50" s="91">
        <f t="shared" si="227"/>
        <v>5349224.6992092431</v>
      </c>
      <c r="BC50" s="91">
        <f t="shared" si="228"/>
        <v>8150813.2312092427</v>
      </c>
      <c r="BD50" s="91">
        <f t="shared" si="229"/>
        <v>-2509440.3980000094</v>
      </c>
      <c r="BE50" s="91">
        <f t="shared" si="230"/>
        <v>-308169.39800000936</v>
      </c>
      <c r="BF50" s="91">
        <f t="shared" si="231"/>
        <v>2493419.1339999903</v>
      </c>
      <c r="BG50" s="91">
        <f t="shared" si="232"/>
        <v>319256.65060461685</v>
      </c>
      <c r="BH50" s="91">
        <f t="shared" si="233"/>
        <v>2520527.6506046169</v>
      </c>
      <c r="BI50" s="91">
        <f t="shared" si="234"/>
        <v>5322116.1826046165</v>
      </c>
      <c r="BJ50" s="91">
        <f t="shared" si="235"/>
        <v>2665432.0292092413</v>
      </c>
      <c r="BK50" s="91">
        <f t="shared" si="236"/>
        <v>4866703.0292092413</v>
      </c>
      <c r="BL50" s="91">
        <f t="shared" si="237"/>
        <v>7668291.5612092409</v>
      </c>
      <c r="BM50" s="91">
        <f t="shared" si="238"/>
        <v>-2991962.0680000111</v>
      </c>
      <c r="BN50" s="91">
        <f t="shared" si="239"/>
        <v>-790691.06800001115</v>
      </c>
      <c r="BO50" s="91">
        <f t="shared" si="240"/>
        <v>2010897.4639999885</v>
      </c>
      <c r="BP50" s="91">
        <f t="shared" si="241"/>
        <v>-163265.01939538494</v>
      </c>
      <c r="BQ50" s="91">
        <f t="shared" si="242"/>
        <v>2038005.9806046151</v>
      </c>
      <c r="BR50" s="91">
        <f t="shared" si="243"/>
        <v>4839594.5126046147</v>
      </c>
    </row>
    <row r="51" spans="1:70">
      <c r="A51" s="4">
        <v>238</v>
      </c>
      <c r="B51" s="4">
        <v>4</v>
      </c>
      <c r="C51" s="5" t="s">
        <v>125</v>
      </c>
      <c r="D51" s="5" t="s">
        <v>126</v>
      </c>
      <c r="E51" s="76">
        <v>10790</v>
      </c>
      <c r="F51" s="5" t="s">
        <v>130</v>
      </c>
      <c r="G51" s="77">
        <f>'1 OPเขต4'!N51</f>
        <v>59883490.68</v>
      </c>
      <c r="H51" s="84">
        <f>'2 IP เขต4'!L50</f>
        <v>32284437.523999996</v>
      </c>
      <c r="I51" s="84">
        <f>'3 PP เขต4'!K50</f>
        <v>12587326.059999999</v>
      </c>
      <c r="J51" s="10">
        <f t="shared" si="0"/>
        <v>104755254.264</v>
      </c>
      <c r="K51" s="10">
        <f>'4 หักเงินเดือนเขต4'!H50</f>
        <v>44937608</v>
      </c>
      <c r="L51" s="10">
        <f>'4 หักเงินเดือนเขต4'!G50*0.01</f>
        <v>737520.43</v>
      </c>
      <c r="M51" s="10">
        <f>'4 หักเงินเดือนเขต4'!G50*0.02</f>
        <v>1475040.86</v>
      </c>
      <c r="N51" s="10">
        <f>'4 หักเงินเดือนเขต4'!G50*0.03</f>
        <v>2212561.29</v>
      </c>
      <c r="O51" s="10">
        <f>'4 หักเงินเดือนเขต4'!G50*0.04</f>
        <v>2950081.72</v>
      </c>
      <c r="P51" s="10">
        <f>'4 หักเงินเดือนเขต4'!G50*0.05</f>
        <v>3687602.1500000004</v>
      </c>
      <c r="Q51" s="87">
        <v>2904234</v>
      </c>
      <c r="R51" s="84">
        <v>1427571.7</v>
      </c>
      <c r="S51" s="10">
        <f t="shared" si="50"/>
        <v>59080125.833999999</v>
      </c>
      <c r="T51" s="10">
        <f t="shared" si="7"/>
        <v>57605084.973999999</v>
      </c>
      <c r="U51" s="10">
        <f t="shared" si="203"/>
        <v>56867564.544</v>
      </c>
      <c r="V51" s="10">
        <f t="shared" si="204"/>
        <v>56130044.114</v>
      </c>
      <c r="W51" s="10">
        <f t="shared" si="205"/>
        <v>55392523.684</v>
      </c>
      <c r="X51" s="91">
        <v>11865795.039999999</v>
      </c>
      <c r="Y51" s="91">
        <f t="shared" si="206"/>
        <v>2373159.0079999999</v>
      </c>
      <c r="Z51" s="105">
        <f>S51/'1 OPเขต4'!G51</f>
        <v>1019.378605414359</v>
      </c>
      <c r="AA51" s="91">
        <f>T51/'1 OPเขต4'!G51</f>
        <v>993.92799789499111</v>
      </c>
      <c r="AB51" s="91">
        <f>U51/'1 OPเขต4'!G51</f>
        <v>981.20269413530718</v>
      </c>
      <c r="AC51" s="91">
        <f>V51/'1 OPเขต4'!G51</f>
        <v>968.47739037562326</v>
      </c>
      <c r="AD51" s="91">
        <f>W51/'1 OPเขต4'!G51</f>
        <v>955.75208661593945</v>
      </c>
      <c r="AE51" s="91">
        <f>VLOOKUP($E51,'[1]moc eval'!$C$2:$U$846,19,FALSE)</f>
        <v>77959777.266457245</v>
      </c>
      <c r="AF51" s="91">
        <f t="shared" si="207"/>
        <v>62367821.813165799</v>
      </c>
      <c r="AG51" s="91">
        <v>63839112.00999999</v>
      </c>
      <c r="AH51" s="170">
        <v>67487728.390000001</v>
      </c>
      <c r="AI51" s="91">
        <f t="shared" si="208"/>
        <v>-4762736.8391657993</v>
      </c>
      <c r="AJ51" s="91">
        <f t="shared" si="209"/>
        <v>-1858502.8391657993</v>
      </c>
      <c r="AK51" s="91">
        <f t="shared" si="210"/>
        <v>514656.16883420013</v>
      </c>
      <c r="AL51" s="91">
        <f t="shared" si="211"/>
        <v>-6234027.035999991</v>
      </c>
      <c r="AM51" s="91">
        <f t="shared" si="212"/>
        <v>-3329793.035999991</v>
      </c>
      <c r="AN51" s="91">
        <f t="shared" si="213"/>
        <v>-956634.02799999155</v>
      </c>
      <c r="AO51" s="91">
        <f t="shared" si="214"/>
        <v>-5498381.9375828952</v>
      </c>
      <c r="AP51" s="91">
        <f t="shared" si="215"/>
        <v>-2594147.9375828952</v>
      </c>
      <c r="AQ51" s="91">
        <f t="shared" si="216"/>
        <v>-220988.92958289571</v>
      </c>
      <c r="AR51" s="91">
        <f t="shared" si="217"/>
        <v>-5500257.269165799</v>
      </c>
      <c r="AS51" s="91">
        <f t="shared" si="218"/>
        <v>-2596023.269165799</v>
      </c>
      <c r="AT51" s="91">
        <f t="shared" si="219"/>
        <v>-222864.26116579957</v>
      </c>
      <c r="AU51" s="91">
        <f t="shared" si="220"/>
        <v>-6971547.4659999907</v>
      </c>
      <c r="AV51" s="91">
        <f t="shared" si="221"/>
        <v>-4067313.4659999907</v>
      </c>
      <c r="AW51" s="91">
        <f t="shared" si="222"/>
        <v>-1694154.4579999913</v>
      </c>
      <c r="AX51" s="91">
        <f t="shared" si="223"/>
        <v>-6235902.3675828949</v>
      </c>
      <c r="AY51" s="91">
        <f t="shared" si="224"/>
        <v>-3331668.3675828949</v>
      </c>
      <c r="AZ51" s="91">
        <f t="shared" si="225"/>
        <v>-958509.35958289541</v>
      </c>
      <c r="BA51" s="91">
        <f t="shared" si="226"/>
        <v>-6237777.6991657987</v>
      </c>
      <c r="BB51" s="91">
        <f t="shared" si="227"/>
        <v>-3333543.6991657987</v>
      </c>
      <c r="BC51" s="91">
        <f t="shared" si="228"/>
        <v>-960384.69116579928</v>
      </c>
      <c r="BD51" s="91">
        <f t="shared" si="229"/>
        <v>-7709067.8959999904</v>
      </c>
      <c r="BE51" s="91">
        <f t="shared" si="230"/>
        <v>-4804833.8959999904</v>
      </c>
      <c r="BF51" s="91">
        <f t="shared" si="231"/>
        <v>-2431674.887999991</v>
      </c>
      <c r="BG51" s="91">
        <f t="shared" si="232"/>
        <v>-6973422.7975828946</v>
      </c>
      <c r="BH51" s="91">
        <f t="shared" si="233"/>
        <v>-4069188.7975828946</v>
      </c>
      <c r="BI51" s="91">
        <f t="shared" si="234"/>
        <v>-1696029.7895828951</v>
      </c>
      <c r="BJ51" s="91">
        <f t="shared" si="235"/>
        <v>-6975298.1291657984</v>
      </c>
      <c r="BK51" s="91">
        <f t="shared" si="236"/>
        <v>-4071064.1291657984</v>
      </c>
      <c r="BL51" s="91">
        <f t="shared" si="237"/>
        <v>-1697905.121165799</v>
      </c>
      <c r="BM51" s="91">
        <f t="shared" si="238"/>
        <v>-8446588.3259999901</v>
      </c>
      <c r="BN51" s="91">
        <f t="shared" si="239"/>
        <v>-5542354.3259999901</v>
      </c>
      <c r="BO51" s="91">
        <f t="shared" si="240"/>
        <v>-3169195.3179999907</v>
      </c>
      <c r="BP51" s="91">
        <f t="shared" si="241"/>
        <v>-7710943.2275828943</v>
      </c>
      <c r="BQ51" s="91">
        <f t="shared" si="242"/>
        <v>-4806709.2275828943</v>
      </c>
      <c r="BR51" s="91">
        <f t="shared" si="243"/>
        <v>-2433550.2195828948</v>
      </c>
    </row>
    <row r="52" spans="1:70">
      <c r="A52" s="4">
        <v>239</v>
      </c>
      <c r="B52" s="4">
        <v>4</v>
      </c>
      <c r="C52" s="5" t="s">
        <v>125</v>
      </c>
      <c r="D52" s="5" t="s">
        <v>126</v>
      </c>
      <c r="E52" s="76">
        <v>10791</v>
      </c>
      <c r="F52" s="5" t="s">
        <v>131</v>
      </c>
      <c r="G52" s="77">
        <f>'1 OPเขต4'!N52</f>
        <v>70164228.680000007</v>
      </c>
      <c r="H52" s="84">
        <f>'2 IP เขต4'!L51</f>
        <v>39558179.24000001</v>
      </c>
      <c r="I52" s="84">
        <f>'3 PP เขต4'!K51</f>
        <v>14368244.789999999</v>
      </c>
      <c r="J52" s="10">
        <f t="shared" si="0"/>
        <v>124090652.71000001</v>
      </c>
      <c r="K52" s="10">
        <f>'4 หักเงินเดือนเขต4'!H51</f>
        <v>46439502</v>
      </c>
      <c r="L52" s="10">
        <f>'4 หักเงินเดือนเขต4'!G51*0.01</f>
        <v>762169.65</v>
      </c>
      <c r="M52" s="10">
        <f>'4 หักเงินเดือนเขต4'!G51*0.02</f>
        <v>1524339.3</v>
      </c>
      <c r="N52" s="10">
        <f>'4 หักเงินเดือนเขต4'!G51*0.03</f>
        <v>2286508.9499999997</v>
      </c>
      <c r="O52" s="10">
        <f>'4 หักเงินเดือนเขต4'!G51*0.04</f>
        <v>3048678.6</v>
      </c>
      <c r="P52" s="10">
        <f>'4 หักเงินเดือนเขต4'!G51*0.05</f>
        <v>3810848.25</v>
      </c>
      <c r="Q52" s="87">
        <v>3910527</v>
      </c>
      <c r="R52" s="84">
        <v>1670795.05</v>
      </c>
      <c r="S52" s="10">
        <f t="shared" si="50"/>
        <v>76888981.060000002</v>
      </c>
      <c r="T52" s="10">
        <f t="shared" si="7"/>
        <v>75364641.76000002</v>
      </c>
      <c r="U52" s="10">
        <f t="shared" si="203"/>
        <v>74602472.110000014</v>
      </c>
      <c r="V52" s="10">
        <f t="shared" si="204"/>
        <v>73840302.460000008</v>
      </c>
      <c r="W52" s="10">
        <f t="shared" si="205"/>
        <v>73078132.810000002</v>
      </c>
      <c r="X52" s="91">
        <v>30785844.399999999</v>
      </c>
      <c r="Y52" s="91">
        <f t="shared" si="206"/>
        <v>6157168.8799999999</v>
      </c>
      <c r="Z52" s="105">
        <f>S52/'1 OPเขต4'!G52</f>
        <v>1132.2688538736802</v>
      </c>
      <c r="AA52" s="91">
        <f>T52/'1 OPเขต4'!G52</f>
        <v>1109.8213992666444</v>
      </c>
      <c r="AB52" s="91">
        <f>U52/'1 OPเขต4'!G52</f>
        <v>1098.5976719631262</v>
      </c>
      <c r="AC52" s="91">
        <f>V52/'1 OPเขต4'!G52</f>
        <v>1087.373944659608</v>
      </c>
      <c r="AD52" s="91">
        <f>W52/'1 OPเขต4'!G52</f>
        <v>1076.15021735609</v>
      </c>
      <c r="AE52" s="91">
        <f>VLOOKUP($E52,'[1]moc eval'!$C$2:$U$846,19,FALSE)</f>
        <v>97578983.410724029</v>
      </c>
      <c r="AF52" s="91">
        <f t="shared" si="207"/>
        <v>78063186.728579223</v>
      </c>
      <c r="AG52" s="91">
        <v>77668829.530000016</v>
      </c>
      <c r="AH52" s="170">
        <v>82488606.680000007</v>
      </c>
      <c r="AI52" s="91">
        <f t="shared" si="208"/>
        <v>-2698544.9685792029</v>
      </c>
      <c r="AJ52" s="91">
        <f t="shared" si="209"/>
        <v>1211982.0314207971</v>
      </c>
      <c r="AK52" s="91">
        <f t="shared" si="210"/>
        <v>7369150.9114207961</v>
      </c>
      <c r="AL52" s="91">
        <f t="shared" si="211"/>
        <v>-2304187.7699999958</v>
      </c>
      <c r="AM52" s="91">
        <f t="shared" si="212"/>
        <v>1606339.2300000042</v>
      </c>
      <c r="AN52" s="91">
        <f t="shared" si="213"/>
        <v>7763508.1100000031</v>
      </c>
      <c r="AO52" s="91">
        <f t="shared" si="214"/>
        <v>-2501366.3692895994</v>
      </c>
      <c r="AP52" s="91">
        <f t="shared" si="215"/>
        <v>1409160.6307104006</v>
      </c>
      <c r="AQ52" s="91">
        <f t="shared" si="216"/>
        <v>7566329.5107103996</v>
      </c>
      <c r="AR52" s="91">
        <f t="shared" si="217"/>
        <v>-3460714.6185792089</v>
      </c>
      <c r="AS52" s="91">
        <f t="shared" si="218"/>
        <v>449812.38142079115</v>
      </c>
      <c r="AT52" s="91">
        <f t="shared" si="219"/>
        <v>6606981.2614207901</v>
      </c>
      <c r="AU52" s="91">
        <f t="shared" si="220"/>
        <v>-3066357.4200000018</v>
      </c>
      <c r="AV52" s="91">
        <f t="shared" si="221"/>
        <v>844169.57999999821</v>
      </c>
      <c r="AW52" s="91">
        <f t="shared" si="222"/>
        <v>7001338.4599999972</v>
      </c>
      <c r="AX52" s="91">
        <f t="shared" si="223"/>
        <v>-3263536.0192896053</v>
      </c>
      <c r="AY52" s="91">
        <f t="shared" si="224"/>
        <v>646990.98071039468</v>
      </c>
      <c r="AZ52" s="91">
        <f t="shared" si="225"/>
        <v>6804159.8607103936</v>
      </c>
      <c r="BA52" s="91">
        <f t="shared" si="226"/>
        <v>-4222884.2685792148</v>
      </c>
      <c r="BB52" s="91">
        <f t="shared" si="227"/>
        <v>-312357.26857921481</v>
      </c>
      <c r="BC52" s="91">
        <f t="shared" si="228"/>
        <v>5844811.6114207841</v>
      </c>
      <c r="BD52" s="91">
        <f t="shared" si="229"/>
        <v>-3828527.0700000077</v>
      </c>
      <c r="BE52" s="91">
        <f t="shared" si="230"/>
        <v>81999.929999992251</v>
      </c>
      <c r="BF52" s="91">
        <f t="shared" si="231"/>
        <v>6239168.8099999912</v>
      </c>
      <c r="BG52" s="91">
        <f t="shared" si="232"/>
        <v>-4025705.6692896113</v>
      </c>
      <c r="BH52" s="91">
        <f t="shared" si="233"/>
        <v>-115178.66928961128</v>
      </c>
      <c r="BI52" s="91">
        <f t="shared" si="234"/>
        <v>6041990.2107103877</v>
      </c>
      <c r="BJ52" s="91">
        <f t="shared" si="235"/>
        <v>-4985053.9185792208</v>
      </c>
      <c r="BK52" s="91">
        <f t="shared" si="236"/>
        <v>-1074526.9185792208</v>
      </c>
      <c r="BL52" s="91">
        <f t="shared" si="237"/>
        <v>5082641.9614207782</v>
      </c>
      <c r="BM52" s="91">
        <f t="shared" si="238"/>
        <v>-4590696.7200000137</v>
      </c>
      <c r="BN52" s="91">
        <f t="shared" si="239"/>
        <v>-680169.72000001371</v>
      </c>
      <c r="BO52" s="91">
        <f t="shared" si="240"/>
        <v>5476999.1599999852</v>
      </c>
      <c r="BP52" s="91">
        <f t="shared" si="241"/>
        <v>-4787875.3192896172</v>
      </c>
      <c r="BQ52" s="91">
        <f t="shared" si="242"/>
        <v>-877348.31928961724</v>
      </c>
      <c r="BR52" s="91">
        <f t="shared" si="243"/>
        <v>5279820.5607103817</v>
      </c>
    </row>
    <row r="53" spans="1:70">
      <c r="A53" s="4">
        <v>240</v>
      </c>
      <c r="B53" s="4">
        <v>4</v>
      </c>
      <c r="C53" s="5" t="s">
        <v>125</v>
      </c>
      <c r="D53" s="5" t="s">
        <v>126</v>
      </c>
      <c r="E53" s="76">
        <v>10792</v>
      </c>
      <c r="F53" s="5" t="s">
        <v>132</v>
      </c>
      <c r="G53" s="77">
        <f>'1 OPเขต4'!N53</f>
        <v>32560492.120000001</v>
      </c>
      <c r="H53" s="84">
        <f>'2 IP เขต4'!L52</f>
        <v>13519928.152000001</v>
      </c>
      <c r="I53" s="84">
        <f>'3 PP เขต4'!K52</f>
        <v>7318664.6500000004</v>
      </c>
      <c r="J53" s="10">
        <f t="shared" si="0"/>
        <v>53399084.921999998</v>
      </c>
      <c r="K53" s="10">
        <f>'4 หักเงินเดือนเขต4'!H52</f>
        <v>28953520</v>
      </c>
      <c r="L53" s="10">
        <f>'4 หักเงินเดือนเขต4'!G52*0.01</f>
        <v>475188</v>
      </c>
      <c r="M53" s="10">
        <f>'4 หักเงินเดือนเขต4'!G52*0.02</f>
        <v>950376</v>
      </c>
      <c r="N53" s="10">
        <f>'4 หักเงินเดือนเขต4'!G52*0.03</f>
        <v>1425564</v>
      </c>
      <c r="O53" s="10">
        <f>'4 หักเงินเดือนเขต4'!G52*0.04</f>
        <v>1900752</v>
      </c>
      <c r="P53" s="10">
        <f>'4 หักเงินเดือนเขต4'!G52*0.05</f>
        <v>2375940</v>
      </c>
      <c r="Q53" s="87">
        <v>1785025</v>
      </c>
      <c r="R53" s="84">
        <v>774184.95999999996</v>
      </c>
      <c r="S53" s="10">
        <f t="shared" si="50"/>
        <v>23970376.921999998</v>
      </c>
      <c r="T53" s="10">
        <f t="shared" si="7"/>
        <v>23020000.921999998</v>
      </c>
      <c r="U53" s="10">
        <f t="shared" si="203"/>
        <v>22544812.921999998</v>
      </c>
      <c r="V53" s="10">
        <f t="shared" si="204"/>
        <v>22069624.921999998</v>
      </c>
      <c r="W53" s="10">
        <f t="shared" si="205"/>
        <v>21594436.921999998</v>
      </c>
      <c r="X53" s="91">
        <v>4853902.12</v>
      </c>
      <c r="Y53" s="91">
        <f t="shared" si="206"/>
        <v>970780.42400000012</v>
      </c>
      <c r="Z53" s="108">
        <f>S53/'1 OPเขต4'!G53</f>
        <v>760.65042750610849</v>
      </c>
      <c r="AA53" s="108">
        <f>T53/'1 OPเขต4'!G53</f>
        <v>730.49220708913776</v>
      </c>
      <c r="AB53" s="108">
        <f>U53/'1 OPเขต4'!G53</f>
        <v>715.41309688065235</v>
      </c>
      <c r="AC53" s="108">
        <f>V53/'1 OPเขต4'!G53</f>
        <v>700.33398667216704</v>
      </c>
      <c r="AD53" s="108">
        <f>W53/'1 OPเขต4'!G53</f>
        <v>685.25487646368163</v>
      </c>
      <c r="AE53" s="91">
        <f>VLOOKUP($E53,'[1]moc eval'!$C$2:$U$846,19,FALSE)</f>
        <v>38177040.183324113</v>
      </c>
      <c r="AF53" s="91">
        <f t="shared" si="207"/>
        <v>30541632.146659292</v>
      </c>
      <c r="AG53" s="91">
        <v>25237066.780000001</v>
      </c>
      <c r="AH53" s="170">
        <v>25229134.640000001</v>
      </c>
      <c r="AI53" s="91">
        <f t="shared" si="208"/>
        <v>-7521631.2246592939</v>
      </c>
      <c r="AJ53" s="91">
        <f t="shared" si="209"/>
        <v>-5736606.2246592939</v>
      </c>
      <c r="AK53" s="91">
        <f t="shared" si="210"/>
        <v>-4765825.8006592933</v>
      </c>
      <c r="AL53" s="91">
        <f t="shared" si="211"/>
        <v>-2217065.8580000028</v>
      </c>
      <c r="AM53" s="91">
        <f t="shared" si="212"/>
        <v>-432040.8580000028</v>
      </c>
      <c r="AN53" s="91">
        <f t="shared" si="213"/>
        <v>538739.56599999731</v>
      </c>
      <c r="AO53" s="91">
        <f t="shared" si="214"/>
        <v>-4869348.5413296483</v>
      </c>
      <c r="AP53" s="91">
        <f t="shared" si="215"/>
        <v>-3084323.5413296483</v>
      </c>
      <c r="AQ53" s="91">
        <f t="shared" si="216"/>
        <v>-2113543.1173296478</v>
      </c>
      <c r="AR53" s="91">
        <f t="shared" si="217"/>
        <v>-7996819.2246592939</v>
      </c>
      <c r="AS53" s="91">
        <f t="shared" si="218"/>
        <v>-6211794.2246592939</v>
      </c>
      <c r="AT53" s="91">
        <f t="shared" si="219"/>
        <v>-5241013.8006592933</v>
      </c>
      <c r="AU53" s="91">
        <f t="shared" si="220"/>
        <v>-2692253.8580000028</v>
      </c>
      <c r="AV53" s="91">
        <f t="shared" si="221"/>
        <v>-907228.8580000028</v>
      </c>
      <c r="AW53" s="91">
        <f t="shared" si="222"/>
        <v>63551.565999997314</v>
      </c>
      <c r="AX53" s="91">
        <f t="shared" si="223"/>
        <v>-5344536.5413296483</v>
      </c>
      <c r="AY53" s="91">
        <f t="shared" si="224"/>
        <v>-3559511.5413296483</v>
      </c>
      <c r="AZ53" s="91">
        <f t="shared" si="225"/>
        <v>-2588731.1173296478</v>
      </c>
      <c r="BA53" s="91">
        <f t="shared" si="226"/>
        <v>-8472007.2246592939</v>
      </c>
      <c r="BB53" s="91">
        <f t="shared" si="227"/>
        <v>-6686982.2246592939</v>
      </c>
      <c r="BC53" s="91">
        <f t="shared" si="228"/>
        <v>-5716201.8006592933</v>
      </c>
      <c r="BD53" s="91">
        <f t="shared" si="229"/>
        <v>-3167441.8580000028</v>
      </c>
      <c r="BE53" s="91">
        <f t="shared" si="230"/>
        <v>-1382416.8580000028</v>
      </c>
      <c r="BF53" s="91">
        <f t="shared" si="231"/>
        <v>-411636.43400000269</v>
      </c>
      <c r="BG53" s="91">
        <f t="shared" si="232"/>
        <v>-5819724.5413296483</v>
      </c>
      <c r="BH53" s="91">
        <f t="shared" si="233"/>
        <v>-4034699.5413296483</v>
      </c>
      <c r="BI53" s="91">
        <f t="shared" si="234"/>
        <v>-3063919.1173296478</v>
      </c>
      <c r="BJ53" s="91">
        <f t="shared" si="235"/>
        <v>-8947195.2246592939</v>
      </c>
      <c r="BK53" s="91">
        <f t="shared" si="236"/>
        <v>-7162170.2246592939</v>
      </c>
      <c r="BL53" s="91">
        <f t="shared" si="237"/>
        <v>-6191389.8006592933</v>
      </c>
      <c r="BM53" s="91">
        <f t="shared" si="238"/>
        <v>-3642629.8580000028</v>
      </c>
      <c r="BN53" s="91">
        <f t="shared" si="239"/>
        <v>-1857604.8580000028</v>
      </c>
      <c r="BO53" s="91">
        <f t="shared" si="240"/>
        <v>-886824.43400000269</v>
      </c>
      <c r="BP53" s="91">
        <f t="shared" si="241"/>
        <v>-6294912.5413296483</v>
      </c>
      <c r="BQ53" s="91">
        <f t="shared" si="242"/>
        <v>-4509887.5413296483</v>
      </c>
      <c r="BR53" s="91">
        <f t="shared" si="243"/>
        <v>-3539107.1173296478</v>
      </c>
    </row>
    <row r="54" spans="1:70">
      <c r="A54" s="4">
        <v>241</v>
      </c>
      <c r="B54" s="4">
        <v>4</v>
      </c>
      <c r="C54" s="5" t="s">
        <v>125</v>
      </c>
      <c r="D54" s="5" t="s">
        <v>126</v>
      </c>
      <c r="E54" s="76">
        <v>10793</v>
      </c>
      <c r="F54" s="5" t="s">
        <v>133</v>
      </c>
      <c r="G54" s="77">
        <f>'1 OPเขต4'!N54</f>
        <v>23114612.039999999</v>
      </c>
      <c r="H54" s="84">
        <f>'2 IP เขต4'!L53</f>
        <v>9258277.8590000011</v>
      </c>
      <c r="I54" s="84">
        <f>'3 PP เขต4'!K53</f>
        <v>4647258.0999999996</v>
      </c>
      <c r="J54" s="10">
        <f t="shared" si="0"/>
        <v>37020147.998999998</v>
      </c>
      <c r="K54" s="10">
        <f>'4 หักเงินเดือนเขต4'!H53</f>
        <v>17981464</v>
      </c>
      <c r="L54" s="10">
        <f>'4 หักเงินเดือนเขต4'!G53*0.01</f>
        <v>295113.55</v>
      </c>
      <c r="M54" s="10">
        <f>'4 หักเงินเดือนเขต4'!G53*0.02</f>
        <v>590227.1</v>
      </c>
      <c r="N54" s="10">
        <f>'4 หักเงินเดือนเขต4'!G53*0.03</f>
        <v>885340.65</v>
      </c>
      <c r="O54" s="10">
        <f>'4 หักเงินเดือนเขต4'!G53*0.04</f>
        <v>1180454.2</v>
      </c>
      <c r="P54" s="10">
        <f>'4 หักเงินเดือนเขต4'!G53*0.05</f>
        <v>1475567.75</v>
      </c>
      <c r="Q54" s="87">
        <v>1355729</v>
      </c>
      <c r="R54" s="84">
        <v>551835.48</v>
      </c>
      <c r="S54" s="10">
        <f t="shared" si="50"/>
        <v>18743570.448999997</v>
      </c>
      <c r="T54" s="10">
        <f t="shared" si="7"/>
        <v>18153343.348999996</v>
      </c>
      <c r="U54" s="10">
        <f t="shared" si="203"/>
        <v>17858229.798999999</v>
      </c>
      <c r="V54" s="10">
        <f t="shared" si="204"/>
        <v>17563116.248999998</v>
      </c>
      <c r="W54" s="10">
        <f t="shared" si="205"/>
        <v>17268002.698999997</v>
      </c>
      <c r="X54" s="91">
        <v>45877352.369999997</v>
      </c>
      <c r="Y54" s="91">
        <f t="shared" si="206"/>
        <v>9175470.4739999995</v>
      </c>
      <c r="Z54" s="108">
        <f>S54/'1 OPเขต4'!G54</f>
        <v>837.85125604577343</v>
      </c>
      <c r="AA54" s="108">
        <f>T54/'1 OPเขต4'!G54</f>
        <v>811.46767462339619</v>
      </c>
      <c r="AB54" s="108">
        <f>U54/'1 OPเขต4'!G54</f>
        <v>798.27588391220775</v>
      </c>
      <c r="AC54" s="108">
        <f>V54/'1 OPเขต4'!G54</f>
        <v>785.08409320101907</v>
      </c>
      <c r="AD54" s="108">
        <f>W54/'1 OPเขต4'!G54</f>
        <v>771.89230248983051</v>
      </c>
      <c r="AE54" s="91">
        <f>VLOOKUP($E54,'[1]moc eval'!$C$2:$U$846,19,FALSE)</f>
        <v>33173951.48102418</v>
      </c>
      <c r="AF54" s="91">
        <f t="shared" si="207"/>
        <v>26539161.184819344</v>
      </c>
      <c r="AG54" s="91">
        <v>20492611.629999999</v>
      </c>
      <c r="AH54" s="170">
        <v>29095036.639999997</v>
      </c>
      <c r="AI54" s="91">
        <f t="shared" si="208"/>
        <v>-8385817.8358193487</v>
      </c>
      <c r="AJ54" s="91">
        <f t="shared" si="209"/>
        <v>-7030088.8358193487</v>
      </c>
      <c r="AK54" s="91">
        <f t="shared" si="210"/>
        <v>2145381.6381806508</v>
      </c>
      <c r="AL54" s="91">
        <f t="shared" si="211"/>
        <v>-2339268.2810000032</v>
      </c>
      <c r="AM54" s="91">
        <f t="shared" si="212"/>
        <v>-983539.28100000322</v>
      </c>
      <c r="AN54" s="91">
        <f t="shared" si="213"/>
        <v>8191931.1929999962</v>
      </c>
      <c r="AO54" s="91">
        <f t="shared" si="214"/>
        <v>-5362543.058409676</v>
      </c>
      <c r="AP54" s="91">
        <f t="shared" si="215"/>
        <v>-4006814.058409676</v>
      </c>
      <c r="AQ54" s="91">
        <f t="shared" si="216"/>
        <v>5168656.4155903235</v>
      </c>
      <c r="AR54" s="91">
        <f t="shared" si="217"/>
        <v>-8680931.3858193457</v>
      </c>
      <c r="AS54" s="91">
        <f t="shared" si="218"/>
        <v>-7325202.3858193457</v>
      </c>
      <c r="AT54" s="91">
        <f t="shared" si="219"/>
        <v>1850268.0881806538</v>
      </c>
      <c r="AU54" s="91">
        <f t="shared" si="220"/>
        <v>-2634381.8310000002</v>
      </c>
      <c r="AV54" s="91">
        <f t="shared" si="221"/>
        <v>-1278652.8310000002</v>
      </c>
      <c r="AW54" s="91">
        <f t="shared" si="222"/>
        <v>7896817.6429999992</v>
      </c>
      <c r="AX54" s="91">
        <f t="shared" si="223"/>
        <v>-5657656.608409673</v>
      </c>
      <c r="AY54" s="91">
        <f t="shared" si="224"/>
        <v>-4301927.608409673</v>
      </c>
      <c r="AZ54" s="91">
        <f t="shared" si="225"/>
        <v>4873542.8655903265</v>
      </c>
      <c r="BA54" s="91">
        <f t="shared" si="226"/>
        <v>-8976044.9358193465</v>
      </c>
      <c r="BB54" s="91">
        <f t="shared" si="227"/>
        <v>-7620315.9358193465</v>
      </c>
      <c r="BC54" s="91">
        <f t="shared" si="228"/>
        <v>1555154.538180653</v>
      </c>
      <c r="BD54" s="91">
        <f t="shared" si="229"/>
        <v>-2929495.381000001</v>
      </c>
      <c r="BE54" s="91">
        <f t="shared" si="230"/>
        <v>-1573766.381000001</v>
      </c>
      <c r="BF54" s="91">
        <f t="shared" si="231"/>
        <v>7601704.0929999985</v>
      </c>
      <c r="BG54" s="91">
        <f t="shared" si="232"/>
        <v>-5952770.1584096737</v>
      </c>
      <c r="BH54" s="91">
        <f t="shared" si="233"/>
        <v>-4597041.1584096737</v>
      </c>
      <c r="BI54" s="91">
        <f t="shared" si="234"/>
        <v>4578429.3155903257</v>
      </c>
      <c r="BJ54" s="91">
        <f t="shared" si="235"/>
        <v>-9271158.4858193472</v>
      </c>
      <c r="BK54" s="91">
        <f t="shared" si="236"/>
        <v>-7915429.4858193472</v>
      </c>
      <c r="BL54" s="91">
        <f t="shared" si="237"/>
        <v>1260040.9881806523</v>
      </c>
      <c r="BM54" s="91">
        <f t="shared" si="238"/>
        <v>-3224608.9310000017</v>
      </c>
      <c r="BN54" s="91">
        <f t="shared" si="239"/>
        <v>-1868879.9310000017</v>
      </c>
      <c r="BO54" s="91">
        <f t="shared" si="240"/>
        <v>7306590.5429999977</v>
      </c>
      <c r="BP54" s="91">
        <f t="shared" si="241"/>
        <v>-6247883.7084096745</v>
      </c>
      <c r="BQ54" s="91">
        <f t="shared" si="242"/>
        <v>-4892154.7084096745</v>
      </c>
      <c r="BR54" s="91">
        <f t="shared" si="243"/>
        <v>4283315.765590325</v>
      </c>
    </row>
    <row r="55" spans="1:70">
      <c r="A55" s="4">
        <v>242</v>
      </c>
      <c r="B55" s="4">
        <v>4</v>
      </c>
      <c r="C55" s="5" t="s">
        <v>125</v>
      </c>
      <c r="D55" s="5" t="s">
        <v>126</v>
      </c>
      <c r="E55" s="76">
        <v>10794</v>
      </c>
      <c r="F55" s="5" t="s">
        <v>134</v>
      </c>
      <c r="G55" s="77">
        <f>'1 OPเขต4'!N55</f>
        <v>15708347.720000001</v>
      </c>
      <c r="H55" s="84">
        <f>'2 IP เขต4'!L54</f>
        <v>6524549.3090000013</v>
      </c>
      <c r="I55" s="84">
        <f>'3 PP เขต4'!K54</f>
        <v>3417323.8</v>
      </c>
      <c r="J55" s="10">
        <f t="shared" si="0"/>
        <v>25650220.829000004</v>
      </c>
      <c r="K55" s="10">
        <f>'4 หักเงินเดือนเขต4'!H54</f>
        <v>12074700</v>
      </c>
      <c r="L55" s="10">
        <f>'4 หักเงินเดือนเขต4'!G54*0.01</f>
        <v>198171.16</v>
      </c>
      <c r="M55" s="10">
        <f>'4 หักเงินเดือนเขต4'!G54*0.02</f>
        <v>396342.32</v>
      </c>
      <c r="N55" s="10">
        <f>'4 หักเงินเดือนเขต4'!G54*0.03</f>
        <v>594513.48</v>
      </c>
      <c r="O55" s="10">
        <f>'4 หักเงินเดือนเขต4'!G54*0.04</f>
        <v>792684.64</v>
      </c>
      <c r="P55" s="10">
        <f>'4 หักเงินเดือนเขต4'!G54*0.05</f>
        <v>990855.8</v>
      </c>
      <c r="Q55" s="87">
        <v>841244</v>
      </c>
      <c r="R55" s="84">
        <v>374930.59</v>
      </c>
      <c r="S55" s="10">
        <f t="shared" si="50"/>
        <v>13377349.669000003</v>
      </c>
      <c r="T55" s="10">
        <f t="shared" si="7"/>
        <v>12981007.349000003</v>
      </c>
      <c r="U55" s="10">
        <f t="shared" si="203"/>
        <v>12782836.189000003</v>
      </c>
      <c r="V55" s="10">
        <f t="shared" si="204"/>
        <v>12584665.029000003</v>
      </c>
      <c r="W55" s="10">
        <f t="shared" si="205"/>
        <v>12386493.869000003</v>
      </c>
      <c r="X55" s="91">
        <v>26345223.539999999</v>
      </c>
      <c r="Y55" s="91">
        <f t="shared" si="206"/>
        <v>5269044.7080000006</v>
      </c>
      <c r="Z55" s="108">
        <f>S55/'1 OPเขต4'!G55</f>
        <v>879.9151265539698</v>
      </c>
      <c r="AA55" s="108">
        <f>T55/'1 OPเขต4'!G55</f>
        <v>853.8451193185557</v>
      </c>
      <c r="AB55" s="108">
        <f>U55/'1 OPเขต4'!G55</f>
        <v>840.81011570084877</v>
      </c>
      <c r="AC55" s="108">
        <f>V55/'1 OPเขต4'!G55</f>
        <v>827.77511208314172</v>
      </c>
      <c r="AD55" s="108">
        <f>W55/'1 OPเขต4'!G55</f>
        <v>814.74010846543467</v>
      </c>
      <c r="AE55" s="91">
        <f>VLOOKUP($E55,'[1]moc eval'!$C$2:$U$846,19,FALSE)</f>
        <v>24687781.302819591</v>
      </c>
      <c r="AF55" s="91">
        <f t="shared" si="207"/>
        <v>19750225.042255674</v>
      </c>
      <c r="AG55" s="91">
        <v>14124095.650000006</v>
      </c>
      <c r="AH55" s="170">
        <v>25395042.43</v>
      </c>
      <c r="AI55" s="91">
        <f t="shared" si="208"/>
        <v>-6769217.6932556704</v>
      </c>
      <c r="AJ55" s="91">
        <f t="shared" si="209"/>
        <v>-5927973.6932556704</v>
      </c>
      <c r="AK55" s="91">
        <f t="shared" si="210"/>
        <v>-658928.9852556698</v>
      </c>
      <c r="AL55" s="91">
        <f t="shared" si="211"/>
        <v>-1143088.3010000028</v>
      </c>
      <c r="AM55" s="91">
        <f t="shared" si="212"/>
        <v>-301844.30100000277</v>
      </c>
      <c r="AN55" s="91">
        <f t="shared" si="213"/>
        <v>4967200.4069999978</v>
      </c>
      <c r="AO55" s="91">
        <f t="shared" si="214"/>
        <v>-3956152.9971278366</v>
      </c>
      <c r="AP55" s="91">
        <f t="shared" si="215"/>
        <v>-3114908.9971278366</v>
      </c>
      <c r="AQ55" s="91">
        <f t="shared" si="216"/>
        <v>2154135.710872164</v>
      </c>
      <c r="AR55" s="91">
        <f t="shared" si="217"/>
        <v>-6967388.8532556705</v>
      </c>
      <c r="AS55" s="91">
        <f t="shared" si="218"/>
        <v>-6126144.8532556705</v>
      </c>
      <c r="AT55" s="91">
        <f t="shared" si="219"/>
        <v>-857100.14525566995</v>
      </c>
      <c r="AU55" s="91">
        <f t="shared" si="220"/>
        <v>-1341259.4610000029</v>
      </c>
      <c r="AV55" s="91">
        <f t="shared" si="221"/>
        <v>-500015.46100000292</v>
      </c>
      <c r="AW55" s="91">
        <f t="shared" si="222"/>
        <v>4769029.2469999976</v>
      </c>
      <c r="AX55" s="91">
        <f t="shared" si="223"/>
        <v>-4154324.1571278367</v>
      </c>
      <c r="AY55" s="91">
        <f t="shared" si="224"/>
        <v>-3313080.1571278367</v>
      </c>
      <c r="AZ55" s="91">
        <f t="shared" si="225"/>
        <v>1955964.5508721638</v>
      </c>
      <c r="BA55" s="91">
        <f t="shared" si="226"/>
        <v>-7165560.0132556707</v>
      </c>
      <c r="BB55" s="91">
        <f t="shared" si="227"/>
        <v>-6324316.0132556707</v>
      </c>
      <c r="BC55" s="91">
        <f t="shared" si="228"/>
        <v>-1055271.3052556701</v>
      </c>
      <c r="BD55" s="91">
        <f t="shared" si="229"/>
        <v>-1539430.6210000031</v>
      </c>
      <c r="BE55" s="91">
        <f t="shared" si="230"/>
        <v>-698186.62100000307</v>
      </c>
      <c r="BF55" s="91">
        <f t="shared" si="231"/>
        <v>4570858.0869999975</v>
      </c>
      <c r="BG55" s="91">
        <f t="shared" si="232"/>
        <v>-4352495.3171278369</v>
      </c>
      <c r="BH55" s="91">
        <f t="shared" si="233"/>
        <v>-3511251.3171278369</v>
      </c>
      <c r="BI55" s="91">
        <f t="shared" si="234"/>
        <v>1757793.3908721637</v>
      </c>
      <c r="BJ55" s="91">
        <f t="shared" si="235"/>
        <v>-7363731.1732556708</v>
      </c>
      <c r="BK55" s="91">
        <f t="shared" si="236"/>
        <v>-6522487.1732556708</v>
      </c>
      <c r="BL55" s="91">
        <f t="shared" si="237"/>
        <v>-1253442.4652556702</v>
      </c>
      <c r="BM55" s="91">
        <f t="shared" si="238"/>
        <v>-1737601.7810000032</v>
      </c>
      <c r="BN55" s="91">
        <f t="shared" si="239"/>
        <v>-896357.78100000322</v>
      </c>
      <c r="BO55" s="91">
        <f t="shared" si="240"/>
        <v>4372686.9269999973</v>
      </c>
      <c r="BP55" s="91">
        <f t="shared" si="241"/>
        <v>-4550666.477127837</v>
      </c>
      <c r="BQ55" s="91">
        <f t="shared" si="242"/>
        <v>-3709422.477127837</v>
      </c>
      <c r="BR55" s="91">
        <f t="shared" si="243"/>
        <v>1559622.2308721635</v>
      </c>
    </row>
    <row r="56" spans="1:70">
      <c r="A56" s="4">
        <v>243</v>
      </c>
      <c r="B56" s="4">
        <v>4</v>
      </c>
      <c r="C56" s="5" t="s">
        <v>125</v>
      </c>
      <c r="D56" s="5" t="s">
        <v>126</v>
      </c>
      <c r="E56" s="76">
        <v>10795</v>
      </c>
      <c r="F56" s="5" t="s">
        <v>135</v>
      </c>
      <c r="G56" s="77">
        <f>'1 OPเขต4'!N56</f>
        <v>19072577.16</v>
      </c>
      <c r="H56" s="84">
        <f>'2 IP เขต4'!L55</f>
        <v>5332728.5060000001</v>
      </c>
      <c r="I56" s="84">
        <f>'3 PP เขต4'!K55</f>
        <v>3687176.72</v>
      </c>
      <c r="J56" s="10">
        <f t="shared" si="0"/>
        <v>28092482.386</v>
      </c>
      <c r="K56" s="10">
        <f>'4 หักเงินเดือนเขต4'!H55</f>
        <v>10736814</v>
      </c>
      <c r="L56" s="10">
        <f>'4 หักเงินเดือนเขต4'!G55*0.01</f>
        <v>176213.65</v>
      </c>
      <c r="M56" s="10">
        <f>'4 หักเงินเดือนเขต4'!G55*0.02</f>
        <v>352427.3</v>
      </c>
      <c r="N56" s="10">
        <f>'4 หักเงินเดือนเขต4'!G55*0.03</f>
        <v>528640.94999999995</v>
      </c>
      <c r="O56" s="10">
        <f>'4 หักเงินเดือนเขต4'!G55*0.04</f>
        <v>704854.6</v>
      </c>
      <c r="P56" s="10">
        <f>'4 หักเงินเดือนเขต4'!G55*0.05</f>
        <v>881068.25</v>
      </c>
      <c r="Q56" s="87">
        <v>893513</v>
      </c>
      <c r="R56" s="84">
        <v>455048.74</v>
      </c>
      <c r="S56" s="10">
        <f t="shared" si="50"/>
        <v>17179454.736000001</v>
      </c>
      <c r="T56" s="10">
        <f t="shared" si="7"/>
        <v>16827027.435999997</v>
      </c>
      <c r="U56" s="10">
        <f t="shared" si="203"/>
        <v>16650813.786</v>
      </c>
      <c r="V56" s="10">
        <f t="shared" si="204"/>
        <v>16474600.136</v>
      </c>
      <c r="W56" s="10">
        <f t="shared" si="205"/>
        <v>16298386.486</v>
      </c>
      <c r="X56" s="91">
        <v>28852441.670000002</v>
      </c>
      <c r="Y56" s="91">
        <f t="shared" si="206"/>
        <v>5770488.3340000007</v>
      </c>
      <c r="Z56" s="108">
        <f>S56/'1 OPเขต4'!G56</f>
        <v>930.68176694295471</v>
      </c>
      <c r="AA56" s="108">
        <f>T56/'1 OPเขต4'!G56</f>
        <v>911.58932964949327</v>
      </c>
      <c r="AB56" s="108">
        <f>U56/'1 OPเขต4'!G56</f>
        <v>902.04311100276288</v>
      </c>
      <c r="AC56" s="108">
        <f>V56/'1 OPเขต4'!G56</f>
        <v>892.49689235603228</v>
      </c>
      <c r="AD56" s="108">
        <f>W56/'1 OPเขต4'!G56</f>
        <v>882.95067370930167</v>
      </c>
      <c r="AE56" s="91">
        <f>VLOOKUP($E56,'[1]moc eval'!$C$2:$U$846,19,FALSE)</f>
        <v>28800317.435994714</v>
      </c>
      <c r="AF56" s="91">
        <f t="shared" si="207"/>
        <v>23040253.948795773</v>
      </c>
      <c r="AG56" s="91">
        <v>17723922.82</v>
      </c>
      <c r="AH56" s="170">
        <v>29217791.549999997</v>
      </c>
      <c r="AI56" s="91">
        <f t="shared" si="208"/>
        <v>-6213226.5127957761</v>
      </c>
      <c r="AJ56" s="91">
        <f t="shared" si="209"/>
        <v>-5319713.5127957761</v>
      </c>
      <c r="AK56" s="91">
        <f t="shared" si="210"/>
        <v>450774.8212042246</v>
      </c>
      <c r="AL56" s="91">
        <f t="shared" si="211"/>
        <v>-896895.38400000334</v>
      </c>
      <c r="AM56" s="91">
        <f t="shared" si="212"/>
        <v>-3382.3840000033379</v>
      </c>
      <c r="AN56" s="91">
        <f t="shared" si="213"/>
        <v>5767105.9499999974</v>
      </c>
      <c r="AO56" s="91">
        <f t="shared" si="214"/>
        <v>-3555060.9483978897</v>
      </c>
      <c r="AP56" s="91">
        <f t="shared" si="215"/>
        <v>-2661547.9483978897</v>
      </c>
      <c r="AQ56" s="91">
        <f t="shared" si="216"/>
        <v>3108940.385602111</v>
      </c>
      <c r="AR56" s="91">
        <f t="shared" si="217"/>
        <v>-6389440.1627957728</v>
      </c>
      <c r="AS56" s="91">
        <f t="shared" si="218"/>
        <v>-5495927.1627957728</v>
      </c>
      <c r="AT56" s="91">
        <f t="shared" si="219"/>
        <v>274561.17120422795</v>
      </c>
      <c r="AU56" s="91">
        <f t="shared" si="220"/>
        <v>-1073109.034</v>
      </c>
      <c r="AV56" s="91">
        <f t="shared" si="221"/>
        <v>-179596.03399999999</v>
      </c>
      <c r="AW56" s="91">
        <f t="shared" si="222"/>
        <v>5590892.3000000007</v>
      </c>
      <c r="AX56" s="91">
        <f t="shared" si="223"/>
        <v>-3731274.5983978864</v>
      </c>
      <c r="AY56" s="91">
        <f t="shared" si="224"/>
        <v>-2837761.5983978864</v>
      </c>
      <c r="AZ56" s="91">
        <f t="shared" si="225"/>
        <v>2932726.7356021143</v>
      </c>
      <c r="BA56" s="91">
        <f t="shared" si="226"/>
        <v>-6565653.8127957731</v>
      </c>
      <c r="BB56" s="91">
        <f t="shared" si="227"/>
        <v>-5672140.8127957731</v>
      </c>
      <c r="BC56" s="91">
        <f t="shared" si="228"/>
        <v>98347.521204227582</v>
      </c>
      <c r="BD56" s="91">
        <f t="shared" si="229"/>
        <v>-1249322.6840000004</v>
      </c>
      <c r="BE56" s="91">
        <f t="shared" si="230"/>
        <v>-355809.68400000036</v>
      </c>
      <c r="BF56" s="91">
        <f t="shared" si="231"/>
        <v>5414678.6500000004</v>
      </c>
      <c r="BG56" s="91">
        <f t="shared" si="232"/>
        <v>-3907488.2483978868</v>
      </c>
      <c r="BH56" s="91">
        <f t="shared" si="233"/>
        <v>-3013975.2483978868</v>
      </c>
      <c r="BI56" s="91">
        <f t="shared" si="234"/>
        <v>2756513.085602114</v>
      </c>
      <c r="BJ56" s="91">
        <f t="shared" si="235"/>
        <v>-6741867.4627957735</v>
      </c>
      <c r="BK56" s="91">
        <f t="shared" si="236"/>
        <v>-5848354.4627957735</v>
      </c>
      <c r="BL56" s="91">
        <f t="shared" si="237"/>
        <v>-77866.128795772791</v>
      </c>
      <c r="BM56" s="91">
        <f t="shared" si="238"/>
        <v>-1425536.3340000007</v>
      </c>
      <c r="BN56" s="91">
        <f t="shared" si="239"/>
        <v>-532023.33400000073</v>
      </c>
      <c r="BO56" s="91">
        <f t="shared" si="240"/>
        <v>5238465</v>
      </c>
      <c r="BP56" s="91">
        <f t="shared" si="241"/>
        <v>-4083701.8983978871</v>
      </c>
      <c r="BQ56" s="91">
        <f t="shared" si="242"/>
        <v>-3190188.8983978871</v>
      </c>
      <c r="BR56" s="91">
        <f t="shared" si="243"/>
        <v>2580299.4356021136</v>
      </c>
    </row>
    <row r="57" spans="1:70">
      <c r="A57" s="4">
        <v>244</v>
      </c>
      <c r="B57" s="4">
        <v>4</v>
      </c>
      <c r="C57" s="5" t="s">
        <v>125</v>
      </c>
      <c r="D57" s="5" t="s">
        <v>126</v>
      </c>
      <c r="E57" s="76">
        <v>10796</v>
      </c>
      <c r="F57" s="5" t="s">
        <v>136</v>
      </c>
      <c r="G57" s="77">
        <f>'1 OPเขต4'!N57</f>
        <v>21310575</v>
      </c>
      <c r="H57" s="84">
        <f>'2 IP เขต4'!L56</f>
        <v>8504870.0609999988</v>
      </c>
      <c r="I57" s="84">
        <f>'3 PP เขต4'!K56</f>
        <v>4161390.53</v>
      </c>
      <c r="J57" s="10">
        <f t="shared" si="0"/>
        <v>33976835.590999998</v>
      </c>
      <c r="K57" s="10">
        <f>'4 หักเงินเดือนเขต4'!H56</f>
        <v>15971496</v>
      </c>
      <c r="L57" s="10">
        <f>'4 หักเงินเดือนเขต4'!G56*0.01</f>
        <v>262125.75</v>
      </c>
      <c r="M57" s="10">
        <f>'4 หักเงินเดือนเขต4'!G56*0.02</f>
        <v>524251.5</v>
      </c>
      <c r="N57" s="10">
        <f>'4 หักเงินเดือนเขต4'!G56*0.03</f>
        <v>786377.25</v>
      </c>
      <c r="O57" s="10">
        <f>'4 หักเงินเดือนเขต4'!G56*0.04</f>
        <v>1048503</v>
      </c>
      <c r="P57" s="10">
        <f>'4 หักเงินเดือนเขต4'!G56*0.05</f>
        <v>1310628.75</v>
      </c>
      <c r="Q57" s="87">
        <v>1092317</v>
      </c>
      <c r="R57" s="84">
        <v>507625.6</v>
      </c>
      <c r="S57" s="10">
        <f t="shared" si="50"/>
        <v>17743213.840999998</v>
      </c>
      <c r="T57" s="10">
        <f t="shared" si="7"/>
        <v>17218962.340999998</v>
      </c>
      <c r="U57" s="10">
        <f t="shared" si="203"/>
        <v>16956836.590999998</v>
      </c>
      <c r="V57" s="10">
        <f t="shared" si="204"/>
        <v>16694710.840999998</v>
      </c>
      <c r="W57" s="10">
        <f t="shared" si="205"/>
        <v>16432585.090999998</v>
      </c>
      <c r="X57" s="91">
        <v>9404684.0299999993</v>
      </c>
      <c r="Y57" s="91">
        <f t="shared" si="206"/>
        <v>1880936.8059999999</v>
      </c>
      <c r="Z57" s="108">
        <f>S57/'1 OPเขต4'!G57</f>
        <v>860.27703471515144</v>
      </c>
      <c r="AA57" s="108">
        <f>T57/'1 OPเขต4'!G57</f>
        <v>834.85878016969684</v>
      </c>
      <c r="AB57" s="108">
        <f>U57/'1 OPเขต4'!G57</f>
        <v>822.14965289696966</v>
      </c>
      <c r="AC57" s="108">
        <f>V57/'1 OPเขต4'!G57</f>
        <v>809.44052562424235</v>
      </c>
      <c r="AD57" s="108">
        <f>W57/'1 OPเขต4'!G57</f>
        <v>796.73139835151505</v>
      </c>
      <c r="AE57" s="91">
        <f>VLOOKUP($E57,'[1]moc eval'!$C$2:$U$846,19,FALSE)</f>
        <v>34068222.205274262</v>
      </c>
      <c r="AF57" s="91">
        <f t="shared" si="207"/>
        <v>27254577.764219411</v>
      </c>
      <c r="AG57" s="91">
        <v>20112650.629999999</v>
      </c>
      <c r="AH57" s="170">
        <v>27989679</v>
      </c>
      <c r="AI57" s="91">
        <f t="shared" si="208"/>
        <v>-10035615.423219413</v>
      </c>
      <c r="AJ57" s="91">
        <f t="shared" si="209"/>
        <v>-8943298.4232194126</v>
      </c>
      <c r="AK57" s="91">
        <f t="shared" si="210"/>
        <v>-7062361.6172194127</v>
      </c>
      <c r="AL57" s="91">
        <f t="shared" si="211"/>
        <v>-2893688.2890000008</v>
      </c>
      <c r="AM57" s="91">
        <f t="shared" si="212"/>
        <v>-1801371.2890000008</v>
      </c>
      <c r="AN57" s="91">
        <f t="shared" si="213"/>
        <v>79565.516999999061</v>
      </c>
      <c r="AO57" s="91">
        <f t="shared" si="214"/>
        <v>-6464651.8561097067</v>
      </c>
      <c r="AP57" s="91">
        <f t="shared" si="215"/>
        <v>-5372334.8561097067</v>
      </c>
      <c r="AQ57" s="91">
        <f t="shared" si="216"/>
        <v>-3491398.0501097068</v>
      </c>
      <c r="AR57" s="91">
        <f t="shared" si="217"/>
        <v>-10297741.173219413</v>
      </c>
      <c r="AS57" s="91">
        <f t="shared" si="218"/>
        <v>-9205424.1732194126</v>
      </c>
      <c r="AT57" s="91">
        <f t="shared" si="219"/>
        <v>-7324487.3672194127</v>
      </c>
      <c r="AU57" s="91">
        <f t="shared" si="220"/>
        <v>-3155814.0390000008</v>
      </c>
      <c r="AV57" s="91">
        <f t="shared" si="221"/>
        <v>-2063497.0390000008</v>
      </c>
      <c r="AW57" s="91">
        <f t="shared" si="222"/>
        <v>-182560.23300000094</v>
      </c>
      <c r="AX57" s="91">
        <f t="shared" si="223"/>
        <v>-6726777.6061097067</v>
      </c>
      <c r="AY57" s="91">
        <f t="shared" si="224"/>
        <v>-5634460.6061097067</v>
      </c>
      <c r="AZ57" s="91">
        <f t="shared" si="225"/>
        <v>-3753523.8001097068</v>
      </c>
      <c r="BA57" s="91">
        <f t="shared" si="226"/>
        <v>-10559866.923219413</v>
      </c>
      <c r="BB57" s="91">
        <f t="shared" si="227"/>
        <v>-9467549.9232194126</v>
      </c>
      <c r="BC57" s="91">
        <f t="shared" si="228"/>
        <v>-7586613.1172194127</v>
      </c>
      <c r="BD57" s="91">
        <f t="shared" si="229"/>
        <v>-3417939.7890000008</v>
      </c>
      <c r="BE57" s="91">
        <f t="shared" si="230"/>
        <v>-2325622.7890000008</v>
      </c>
      <c r="BF57" s="91">
        <f t="shared" si="231"/>
        <v>-444685.98300000094</v>
      </c>
      <c r="BG57" s="91">
        <f t="shared" si="232"/>
        <v>-6988903.3561097067</v>
      </c>
      <c r="BH57" s="91">
        <f t="shared" si="233"/>
        <v>-5896586.3561097067</v>
      </c>
      <c r="BI57" s="91">
        <f t="shared" si="234"/>
        <v>-4015649.5501097068</v>
      </c>
      <c r="BJ57" s="91">
        <f t="shared" si="235"/>
        <v>-10821992.673219413</v>
      </c>
      <c r="BK57" s="91">
        <f t="shared" si="236"/>
        <v>-9729675.6732194126</v>
      </c>
      <c r="BL57" s="91">
        <f t="shared" si="237"/>
        <v>-7848738.8672194127</v>
      </c>
      <c r="BM57" s="91">
        <f t="shared" si="238"/>
        <v>-3680065.5390000008</v>
      </c>
      <c r="BN57" s="91">
        <f t="shared" si="239"/>
        <v>-2587748.5390000008</v>
      </c>
      <c r="BO57" s="91">
        <f t="shared" si="240"/>
        <v>-706811.73300000094</v>
      </c>
      <c r="BP57" s="91">
        <f t="shared" si="241"/>
        <v>-7251029.1061097067</v>
      </c>
      <c r="BQ57" s="91">
        <f t="shared" si="242"/>
        <v>-6158712.1061097067</v>
      </c>
      <c r="BR57" s="91">
        <f t="shared" si="243"/>
        <v>-4277775.3001097068</v>
      </c>
    </row>
    <row r="58" spans="1:70">
      <c r="A58" s="4">
        <v>245</v>
      </c>
      <c r="B58" s="4">
        <v>4</v>
      </c>
      <c r="C58" s="5" t="s">
        <v>125</v>
      </c>
      <c r="D58" s="5" t="s">
        <v>126</v>
      </c>
      <c r="E58" s="76">
        <v>10797</v>
      </c>
      <c r="F58" s="5" t="s">
        <v>137</v>
      </c>
      <c r="G58" s="77">
        <f>'1 OPเขต4'!N58</f>
        <v>26108941.559999999</v>
      </c>
      <c r="H58" s="84">
        <f>'2 IP เขต4'!L57</f>
        <v>11023235.961999999</v>
      </c>
      <c r="I58" s="84">
        <f>'3 PP เขต4'!K57</f>
        <v>5722426.0999999996</v>
      </c>
      <c r="J58" s="10">
        <f t="shared" si="0"/>
        <v>42854603.622000001</v>
      </c>
      <c r="K58" s="10">
        <f>'4 หักเงินเดือนเขต4'!H57</f>
        <v>16440721</v>
      </c>
      <c r="L58" s="10">
        <f>'4 หักเงินเดือนเขต4'!G57*0.01</f>
        <v>269826.72000000003</v>
      </c>
      <c r="M58" s="10">
        <f>'4 หักเงินเดือนเขต4'!G57*0.02</f>
        <v>539653.44000000006</v>
      </c>
      <c r="N58" s="10">
        <f>'4 หักเงินเดือนเขต4'!G57*0.03</f>
        <v>809480.15999999992</v>
      </c>
      <c r="O58" s="10">
        <f>'4 หักเงินเดือนเขต4'!G57*0.04</f>
        <v>1079306.8800000001</v>
      </c>
      <c r="P58" s="10">
        <f>'4 หักเงินเดือนเขต4'!G57*0.05</f>
        <v>1349133.6</v>
      </c>
      <c r="Q58" s="87">
        <v>1433647</v>
      </c>
      <c r="R58" s="84">
        <v>619010.96</v>
      </c>
      <c r="S58" s="10">
        <f t="shared" si="50"/>
        <v>26144055.902000003</v>
      </c>
      <c r="T58" s="10">
        <f t="shared" si="7"/>
        <v>25604402.462000001</v>
      </c>
      <c r="U58" s="10">
        <f t="shared" si="203"/>
        <v>25334575.742000002</v>
      </c>
      <c r="V58" s="10">
        <f t="shared" si="204"/>
        <v>25064749.022</v>
      </c>
      <c r="W58" s="10">
        <f t="shared" si="205"/>
        <v>24794922.302000001</v>
      </c>
      <c r="X58" s="91">
        <v>36206524.140000001</v>
      </c>
      <c r="Y58" s="91">
        <f t="shared" si="206"/>
        <v>7241304.8280000007</v>
      </c>
      <c r="Z58" s="105">
        <f>S58/'1 OPเขต4'!G58</f>
        <v>1034.6296213542287</v>
      </c>
      <c r="AA58" s="91">
        <f>T58/'1 OPเขต4'!G58</f>
        <v>1013.2732780086272</v>
      </c>
      <c r="AB58" s="91">
        <f>U58/'1 OPเขต4'!G58</f>
        <v>1002.5951063358266</v>
      </c>
      <c r="AC58" s="91">
        <f>V58/'1 OPเขต4'!G58</f>
        <v>991.91693466302581</v>
      </c>
      <c r="AD58" s="91">
        <f>W58/'1 OPเขต4'!G58</f>
        <v>981.23876299022527</v>
      </c>
      <c r="AE58" s="91">
        <f>VLOOKUP($E58,'[1]moc eval'!$C$2:$U$846,19,FALSE)</f>
        <v>32652689.867824562</v>
      </c>
      <c r="AF58" s="91">
        <f t="shared" si="207"/>
        <v>26122151.89425965</v>
      </c>
      <c r="AG58" s="91">
        <v>24180272.579999998</v>
      </c>
      <c r="AH58" s="170">
        <v>34388239.579999998</v>
      </c>
      <c r="AI58" s="91">
        <f t="shared" si="208"/>
        <v>-517749.43225964904</v>
      </c>
      <c r="AJ58" s="91">
        <f t="shared" si="209"/>
        <v>915897.56774035096</v>
      </c>
      <c r="AK58" s="91">
        <f t="shared" si="210"/>
        <v>8157202.3957403526</v>
      </c>
      <c r="AL58" s="91">
        <f t="shared" si="211"/>
        <v>1424129.882000003</v>
      </c>
      <c r="AM58" s="91">
        <f t="shared" si="212"/>
        <v>2857776.882000003</v>
      </c>
      <c r="AN58" s="91">
        <f t="shared" si="213"/>
        <v>10099081.710000005</v>
      </c>
      <c r="AO58" s="91">
        <f t="shared" si="214"/>
        <v>453190.22487017699</v>
      </c>
      <c r="AP58" s="91">
        <f t="shared" si="215"/>
        <v>1886837.224870177</v>
      </c>
      <c r="AQ58" s="91">
        <f t="shared" si="216"/>
        <v>9128142.0528701786</v>
      </c>
      <c r="AR58" s="91">
        <f t="shared" si="217"/>
        <v>-787576.15225964785</v>
      </c>
      <c r="AS58" s="91">
        <f t="shared" si="218"/>
        <v>646070.84774035215</v>
      </c>
      <c r="AT58" s="91">
        <f t="shared" si="219"/>
        <v>7887375.6757403538</v>
      </c>
      <c r="AU58" s="91">
        <f t="shared" si="220"/>
        <v>1154303.1620000042</v>
      </c>
      <c r="AV58" s="91">
        <f t="shared" si="221"/>
        <v>2587950.1620000042</v>
      </c>
      <c r="AW58" s="91">
        <f t="shared" si="222"/>
        <v>9829254.9900000058</v>
      </c>
      <c r="AX58" s="91">
        <f t="shared" si="223"/>
        <v>183363.50487017818</v>
      </c>
      <c r="AY58" s="91">
        <f t="shared" si="224"/>
        <v>1617010.5048701782</v>
      </c>
      <c r="AZ58" s="91">
        <f t="shared" si="225"/>
        <v>8858315.3328701798</v>
      </c>
      <c r="BA58" s="91">
        <f t="shared" si="226"/>
        <v>-1057402.8722596504</v>
      </c>
      <c r="BB58" s="91">
        <f t="shared" si="227"/>
        <v>376244.12774034962</v>
      </c>
      <c r="BC58" s="91">
        <f t="shared" si="228"/>
        <v>7617548.9557403512</v>
      </c>
      <c r="BD58" s="91">
        <f t="shared" si="229"/>
        <v>884476.44200000167</v>
      </c>
      <c r="BE58" s="91">
        <f t="shared" si="230"/>
        <v>2318123.4420000017</v>
      </c>
      <c r="BF58" s="91">
        <f t="shared" si="231"/>
        <v>9559428.2700000033</v>
      </c>
      <c r="BG58" s="91">
        <f t="shared" si="232"/>
        <v>-86463.215129824355</v>
      </c>
      <c r="BH58" s="91">
        <f t="shared" si="233"/>
        <v>1347183.7848701756</v>
      </c>
      <c r="BI58" s="91">
        <f t="shared" si="234"/>
        <v>8588488.6128701773</v>
      </c>
      <c r="BJ58" s="91">
        <f t="shared" si="235"/>
        <v>-1327229.5922596492</v>
      </c>
      <c r="BK58" s="91">
        <f t="shared" si="236"/>
        <v>106417.40774035081</v>
      </c>
      <c r="BL58" s="91">
        <f t="shared" si="237"/>
        <v>7347722.2357403524</v>
      </c>
      <c r="BM58" s="91">
        <f t="shared" si="238"/>
        <v>614649.72200000286</v>
      </c>
      <c r="BN58" s="91">
        <f t="shared" si="239"/>
        <v>2048296.7220000029</v>
      </c>
      <c r="BO58" s="91">
        <f t="shared" si="240"/>
        <v>9289601.5500000045</v>
      </c>
      <c r="BP58" s="91">
        <f t="shared" si="241"/>
        <v>-356289.93512982316</v>
      </c>
      <c r="BQ58" s="91">
        <f t="shared" si="242"/>
        <v>1077357.0648701768</v>
      </c>
      <c r="BR58" s="91">
        <f t="shared" si="243"/>
        <v>8318661.8928701784</v>
      </c>
    </row>
    <row r="59" spans="1:70">
      <c r="A59" s="44"/>
      <c r="B59" s="45"/>
      <c r="C59" s="40"/>
      <c r="D59" s="47" t="s">
        <v>171</v>
      </c>
      <c r="E59" s="48"/>
      <c r="F59" s="48"/>
      <c r="G59" s="86">
        <f t="shared" ref="G59:AF59" si="244">G48+G49+G50+G51+G52+G53+G54+G55+G56+G57+G58</f>
        <v>510446391.00000012</v>
      </c>
      <c r="H59" s="86">
        <f t="shared" si="244"/>
        <v>428847156.04768503</v>
      </c>
      <c r="I59" s="86">
        <f t="shared" si="244"/>
        <v>110656498.55</v>
      </c>
      <c r="J59" s="86">
        <f t="shared" si="244"/>
        <v>1049950045.5976851</v>
      </c>
      <c r="K59" s="86">
        <f t="shared" si="244"/>
        <v>515021393</v>
      </c>
      <c r="L59" s="86">
        <f t="shared" si="244"/>
        <v>8452581.5500000007</v>
      </c>
      <c r="M59" s="86">
        <f t="shared" si="244"/>
        <v>16905163.100000001</v>
      </c>
      <c r="N59" s="86">
        <f t="shared" si="244"/>
        <v>25357744.649999999</v>
      </c>
      <c r="O59" s="86">
        <f t="shared" si="244"/>
        <v>33810326.200000003</v>
      </c>
      <c r="P59" s="86">
        <f t="shared" si="244"/>
        <v>42262907.75</v>
      </c>
      <c r="Q59" s="86">
        <f t="shared" si="244"/>
        <v>30720879</v>
      </c>
      <c r="R59" s="86">
        <f t="shared" si="244"/>
        <v>12153076.23</v>
      </c>
      <c r="S59" s="92">
        <f t="shared" si="244"/>
        <v>526476071.04768503</v>
      </c>
      <c r="T59" s="92">
        <f t="shared" si="244"/>
        <v>509570907.947685</v>
      </c>
      <c r="U59" s="92">
        <f t="shared" si="244"/>
        <v>501118326.39768505</v>
      </c>
      <c r="V59" s="92">
        <f t="shared" si="244"/>
        <v>492665744.84768498</v>
      </c>
      <c r="W59" s="92">
        <f t="shared" si="244"/>
        <v>484213163.29768503</v>
      </c>
      <c r="X59" s="92">
        <f t="shared" si="244"/>
        <v>422477682</v>
      </c>
      <c r="Y59" s="92">
        <f t="shared" si="244"/>
        <v>84495536.400000006</v>
      </c>
      <c r="Z59" s="92">
        <f>S59/'1 OPเขต4'!G59</f>
        <v>1065.6871029759325</v>
      </c>
      <c r="AA59" s="92">
        <f>T59/'1 OPเขต4'!G59</f>
        <v>1031.467856783938</v>
      </c>
      <c r="AB59" s="92">
        <f>U59/'1 OPเขต4'!G59</f>
        <v>1014.358233687941</v>
      </c>
      <c r="AC59" s="92">
        <f>V59/'1 OPเขต4'!G59</f>
        <v>997.2486105919437</v>
      </c>
      <c r="AD59" s="92">
        <f>W59/'1 OPเขต4'!G59</f>
        <v>980.13898749594659</v>
      </c>
      <c r="AE59" s="92">
        <f t="shared" si="244"/>
        <v>849853222.01874495</v>
      </c>
      <c r="AF59" s="92">
        <f t="shared" si="244"/>
        <v>679882577.61499608</v>
      </c>
      <c r="AG59" s="165">
        <f>SUBTOTAL(9,AG48:AG58)</f>
        <v>534302588.53999996</v>
      </c>
      <c r="AH59" s="165">
        <f>SUBTOTAL(9,AH48:AH58)</f>
        <v>622824540.44999993</v>
      </c>
      <c r="AI59" s="92">
        <f t="shared" ref="AI59" si="245">AI48+AI49+AI50+AI51+AI52+AI53+AI54+AI55+AI56+AI57+AI58</f>
        <v>-170311669.66731098</v>
      </c>
      <c r="AJ59" s="92">
        <f t="shared" ref="AJ59" si="246">AJ48+AJ49+AJ50+AJ51+AJ52+AJ53+AJ54+AJ55+AJ56+AJ57+AJ58</f>
        <v>-139590790.66731101</v>
      </c>
      <c r="AK59" s="92">
        <f t="shared" ref="AK59:AM59" si="247">AK48+AK49+AK50+AK51+AK52+AK53+AK54+AK55+AK56+AK57+AK58</f>
        <v>-55095254.267310984</v>
      </c>
      <c r="AL59" s="92">
        <f t="shared" si="247"/>
        <v>-24731680.592315</v>
      </c>
      <c r="AM59" s="92">
        <f t="shared" si="247"/>
        <v>5989198.4076850004</v>
      </c>
      <c r="AN59" s="92">
        <f t="shared" ref="AN59:AP59" si="248">AN48+AN49+AN50+AN51+AN52+AN53+AN54+AN55+AN56+AN57+AN58</f>
        <v>90484734.807685018</v>
      </c>
      <c r="AO59" s="92">
        <f t="shared" si="248"/>
        <v>-97521675.129812986</v>
      </c>
      <c r="AP59" s="92">
        <f t="shared" si="248"/>
        <v>-66800796.129812986</v>
      </c>
      <c r="AQ59" s="92">
        <f t="shared" ref="AQ59:AY59" si="249">AQ48+AQ49+AQ50+AQ51+AQ52+AQ53+AQ54+AQ55+AQ56+AQ57+AQ58</f>
        <v>17694740.270187009</v>
      </c>
      <c r="AR59" s="92">
        <f t="shared" si="249"/>
        <v>-178764251.21731097</v>
      </c>
      <c r="AS59" s="92">
        <f t="shared" si="249"/>
        <v>-148043372.21731099</v>
      </c>
      <c r="AT59" s="92">
        <f t="shared" si="249"/>
        <v>-63547835.817310996</v>
      </c>
      <c r="AU59" s="92">
        <f t="shared" si="249"/>
        <v>-33184262.142314997</v>
      </c>
      <c r="AV59" s="92">
        <f t="shared" si="249"/>
        <v>-2463383.1423149984</v>
      </c>
      <c r="AW59" s="92">
        <f t="shared" si="249"/>
        <v>82032153.257685021</v>
      </c>
      <c r="AX59" s="92">
        <f t="shared" si="249"/>
        <v>-105974256.67981301</v>
      </c>
      <c r="AY59" s="92">
        <f t="shared" si="249"/>
        <v>-75253377.679812998</v>
      </c>
      <c r="AZ59" s="92">
        <f t="shared" ref="AZ59:BH59" si="250">AZ48+AZ49+AZ50+AZ51+AZ52+AZ53+AZ54+AZ55+AZ56+AZ57+AZ58</f>
        <v>9242158.7201870102</v>
      </c>
      <c r="BA59" s="92">
        <f t="shared" si="250"/>
        <v>-187216832.76731098</v>
      </c>
      <c r="BB59" s="92">
        <f t="shared" si="250"/>
        <v>-156495953.76731098</v>
      </c>
      <c r="BC59" s="92">
        <f t="shared" si="250"/>
        <v>-72000417.367311016</v>
      </c>
      <c r="BD59" s="92">
        <f t="shared" si="250"/>
        <v>-41636843.692315027</v>
      </c>
      <c r="BE59" s="92">
        <f t="shared" si="250"/>
        <v>-10915964.692315016</v>
      </c>
      <c r="BF59" s="92">
        <f t="shared" si="250"/>
        <v>73579571.707684994</v>
      </c>
      <c r="BG59" s="92">
        <f t="shared" si="250"/>
        <v>-114426838.22981301</v>
      </c>
      <c r="BH59" s="92">
        <f t="shared" si="250"/>
        <v>-83705959.22981301</v>
      </c>
      <c r="BI59" s="92">
        <f t="shared" ref="BI59:BQ59" si="251">BI48+BI49+BI50+BI51+BI52+BI53+BI54+BI55+BI56+BI57+BI58</f>
        <v>789577.17018699273</v>
      </c>
      <c r="BJ59" s="92">
        <f t="shared" si="251"/>
        <v>-195669414.31731099</v>
      </c>
      <c r="BK59" s="92">
        <f t="shared" si="251"/>
        <v>-164948535.31731099</v>
      </c>
      <c r="BL59" s="92">
        <f t="shared" si="251"/>
        <v>-80452998.917310998</v>
      </c>
      <c r="BM59" s="92">
        <f t="shared" si="251"/>
        <v>-50089425.242315009</v>
      </c>
      <c r="BN59" s="92">
        <f t="shared" si="251"/>
        <v>-19368546.242315006</v>
      </c>
      <c r="BO59" s="92">
        <f t="shared" si="251"/>
        <v>65126990.157684997</v>
      </c>
      <c r="BP59" s="92">
        <f t="shared" si="251"/>
        <v>-122879419.77981301</v>
      </c>
      <c r="BQ59" s="92">
        <f t="shared" si="251"/>
        <v>-92158540.779813007</v>
      </c>
      <c r="BR59" s="92">
        <f t="shared" ref="BR59" si="252">BR48+BR49+BR50+BR51+BR52+BR53+BR54+BR55+BR56+BR57+BR58</f>
        <v>-7663004.3798129931</v>
      </c>
    </row>
    <row r="60" spans="1:70">
      <c r="A60" s="4">
        <v>246</v>
      </c>
      <c r="B60" s="4">
        <v>4</v>
      </c>
      <c r="C60" s="5" t="s">
        <v>138</v>
      </c>
      <c r="D60" s="5" t="s">
        <v>139</v>
      </c>
      <c r="E60" s="76">
        <v>10692</v>
      </c>
      <c r="F60" s="5" t="s">
        <v>140</v>
      </c>
      <c r="G60" s="77">
        <f>'1 OPเขต4'!N60</f>
        <v>47902756.720000006</v>
      </c>
      <c r="H60" s="84">
        <f>'2 IP เขต4'!L59</f>
        <v>66398943.784830809</v>
      </c>
      <c r="I60" s="84">
        <f>'3 PP เขต4'!K59</f>
        <v>10834336.289999999</v>
      </c>
      <c r="J60" s="10">
        <f t="shared" si="0"/>
        <v>125136036.7948308</v>
      </c>
      <c r="K60" s="10">
        <f>'4 หักเงินเดือนเขต4'!H59</f>
        <v>130722803</v>
      </c>
      <c r="L60" s="10">
        <f>'4 หักเงินเดือนเขต4'!G59*0.01</f>
        <v>2145435.4500000002</v>
      </c>
      <c r="M60" s="10">
        <f>'4 หักเงินเดือนเขต4'!G59*0.02</f>
        <v>4290870.9000000004</v>
      </c>
      <c r="N60" s="10">
        <f>'4 หักเงินเดือนเขต4'!G59*0.03</f>
        <v>6436306.3499999996</v>
      </c>
      <c r="O60" s="10">
        <f>'4 หักเงินเดือนเขต4'!G59*0.04</f>
        <v>8581741.8000000007</v>
      </c>
      <c r="P60" s="10">
        <f>'4 หักเงินเดือนเขต4'!G59*0.05</f>
        <v>10727177.25</v>
      </c>
      <c r="Q60" s="87">
        <v>5193350</v>
      </c>
      <c r="R60" s="77">
        <v>1162631.3600000001</v>
      </c>
      <c r="S60" s="10">
        <f t="shared" si="50"/>
        <v>-7732201.6551692039</v>
      </c>
      <c r="T60" s="10">
        <f t="shared" si="7"/>
        <v>-12023072.555169195</v>
      </c>
      <c r="U60" s="10">
        <f t="shared" ref="U60:U65" si="253">J60-(K60+L60+N60)</f>
        <v>-14168508.005169213</v>
      </c>
      <c r="V60" s="10">
        <f t="shared" ref="V60:V65" si="254">J60-(K60+L60+O60)</f>
        <v>-16313943.455169201</v>
      </c>
      <c r="W60" s="10">
        <f t="shared" ref="W60:W65" si="255">J60-(K60+L60+P60)</f>
        <v>-18459378.905169189</v>
      </c>
      <c r="X60" s="91">
        <v>316195549.80000001</v>
      </c>
      <c r="Y60" s="91">
        <f t="shared" ref="Y60:Y65" si="256">X60*0.2</f>
        <v>63239109.960000008</v>
      </c>
      <c r="Z60" s="108">
        <f>S60/'1 OPเขต4'!G60</f>
        <v>-173.78858345700809</v>
      </c>
      <c r="AA60" s="108">
        <f>T60/'1 OPเขต4'!G60</f>
        <v>-270.22998640585263</v>
      </c>
      <c r="AB60" s="108">
        <f>U60/'1 OPเขต4'!G60</f>
        <v>-318.45068788027538</v>
      </c>
      <c r="AC60" s="108">
        <f>V60/'1 OPเขต4'!G60</f>
        <v>-366.67138935469751</v>
      </c>
      <c r="AD60" s="108">
        <f>W60/'1 OPเขต4'!G60</f>
        <v>-414.89209082911958</v>
      </c>
      <c r="AE60" s="91">
        <f>VLOOKUP($E60,'[1]moc eval'!$C$2:$U$846,19,FALSE)</f>
        <v>106520937.38956366</v>
      </c>
      <c r="AF60" s="91">
        <f t="shared" ref="AF60:AF65" si="257">AE60*0.8</f>
        <v>85216749.911650941</v>
      </c>
      <c r="AG60" s="172">
        <v>48958433.200000003</v>
      </c>
      <c r="AH60" s="170">
        <v>53002115.200000003</v>
      </c>
      <c r="AI60" s="91">
        <f t="shared" ref="AI60:AI65" si="258">(T60-AF60)</f>
        <v>-97239822.466820136</v>
      </c>
      <c r="AJ60" s="91">
        <f t="shared" ref="AJ60:AJ65" si="259">(T60-AF60)+Q60</f>
        <v>-92046472.466820136</v>
      </c>
      <c r="AK60" s="91">
        <f t="shared" ref="AK60:AK65" si="260">(T60-AF60)+(Q60+Y60)</f>
        <v>-28807362.506820127</v>
      </c>
      <c r="AL60" s="91">
        <f t="shared" ref="AL60:AL65" si="261">T60-AG60</f>
        <v>-60981505.755169198</v>
      </c>
      <c r="AM60" s="91">
        <f t="shared" ref="AM60:AM65" si="262">(T60-AG60)+Q60</f>
        <v>-55788155.755169198</v>
      </c>
      <c r="AN60" s="91">
        <f t="shared" ref="AN60:AN65" si="263">(T60-AG60)+(Q60+Y60)</f>
        <v>7450954.2048308104</v>
      </c>
      <c r="AO60" s="91">
        <f t="shared" ref="AO60:AO65" si="264">(AI60+AL60)/2</f>
        <v>-79110664.110994667</v>
      </c>
      <c r="AP60" s="91">
        <f t="shared" ref="AP60:AP65" si="265">(AJ60+AM60)/2</f>
        <v>-73917314.110994667</v>
      </c>
      <c r="AQ60" s="91">
        <f t="shared" ref="AQ60:AQ65" si="266">(AK60+AN60)/2</f>
        <v>-10678204.150994658</v>
      </c>
      <c r="AR60" s="91">
        <f t="shared" ref="AR60:AR65" si="267">(U60-AF60)</f>
        <v>-99385257.916820154</v>
      </c>
      <c r="AS60" s="91">
        <f t="shared" ref="AS60:AS65" si="268">(U60-AF60)+Q60</f>
        <v>-94191907.916820154</v>
      </c>
      <c r="AT60" s="91">
        <f t="shared" ref="AT60:AT65" si="269">(U60-AF60)+(Q60+Y60)</f>
        <v>-30952797.956820145</v>
      </c>
      <c r="AU60" s="91">
        <f t="shared" ref="AU60:AU65" si="270">(U60-AG60)</f>
        <v>-63126941.205169216</v>
      </c>
      <c r="AV60" s="91">
        <f t="shared" ref="AV60:AV65" si="271">(U60-AG60)+Q60</f>
        <v>-57933591.205169216</v>
      </c>
      <c r="AW60" s="91">
        <f t="shared" ref="AW60:AW65" si="272">(U60-AG60)+(Q60+Y60)</f>
        <v>5305518.7548307925</v>
      </c>
      <c r="AX60" s="91">
        <f t="shared" ref="AX60:AX65" si="273">(AR60+AU60)/2</f>
        <v>-81256099.560994685</v>
      </c>
      <c r="AY60" s="91">
        <f t="shared" ref="AY60:AY65" si="274">(AS60+AV60)/2</f>
        <v>-76062749.560994685</v>
      </c>
      <c r="AZ60" s="91">
        <f t="shared" ref="AZ60:AZ65" si="275">(AT60+AW60)/2</f>
        <v>-12823639.600994676</v>
      </c>
      <c r="BA60" s="91">
        <f t="shared" ref="BA60:BA65" si="276">(V60-AF60)</f>
        <v>-101530693.36682014</v>
      </c>
      <c r="BB60" s="91">
        <f t="shared" ref="BB60:BB65" si="277">(V60-AF60)+(Q60)</f>
        <v>-96337343.366820142</v>
      </c>
      <c r="BC60" s="91">
        <f t="shared" ref="BC60:BC65" si="278">(V60-AF60)+(Q60+Y60)</f>
        <v>-33098233.406820133</v>
      </c>
      <c r="BD60" s="91">
        <f t="shared" ref="BD60:BD65" si="279">(V60-AG60)</f>
        <v>-65272376.655169204</v>
      </c>
      <c r="BE60" s="91">
        <f t="shared" ref="BE60:BE65" si="280">(V60-AG60)+(Q60)</f>
        <v>-60079026.655169204</v>
      </c>
      <c r="BF60" s="91">
        <f t="shared" ref="BF60:BF65" si="281">(V60-AG60)+(Q60+Y60)</f>
        <v>3160083.3048308045</v>
      </c>
      <c r="BG60" s="91">
        <f t="shared" ref="BG60:BG65" si="282">(BA60+BD60)/2</f>
        <v>-83401535.010994673</v>
      </c>
      <c r="BH60" s="91">
        <f t="shared" ref="BH60:BH65" si="283">(BB60+BE60)/2</f>
        <v>-78208185.010994673</v>
      </c>
      <c r="BI60" s="91">
        <f t="shared" ref="BI60:BI65" si="284">(BC60+BF60)/2</f>
        <v>-14969075.050994664</v>
      </c>
      <c r="BJ60" s="91">
        <f t="shared" ref="BJ60:BJ65" si="285">(W60-AF60)</f>
        <v>-103676128.81682013</v>
      </c>
      <c r="BK60" s="91">
        <f t="shared" ref="BK60:BK65" si="286">(W60-AF60)+(Q60)</f>
        <v>-98482778.81682013</v>
      </c>
      <c r="BL60" s="91">
        <f t="shared" ref="BL60:BL65" si="287">(W60-AF60)+(Q60+Y60)</f>
        <v>-35243668.856820121</v>
      </c>
      <c r="BM60" s="91">
        <f t="shared" ref="BM60:BM65" si="288">(W60-AG60)</f>
        <v>-67417812.105169192</v>
      </c>
      <c r="BN60" s="91">
        <f t="shared" ref="BN60:BN65" si="289">(W60-AG60)+(Q60)</f>
        <v>-62224462.105169192</v>
      </c>
      <c r="BO60" s="91">
        <f t="shared" ref="BO60:BO65" si="290">(W60-AG60)+(Q60+Y60)</f>
        <v>1014647.8548308164</v>
      </c>
      <c r="BP60" s="91">
        <f t="shared" ref="BP60:BP65" si="291">(BJ60+BM60)/2</f>
        <v>-85546970.460994661</v>
      </c>
      <c r="BQ60" s="91">
        <f t="shared" ref="BQ60:BQ65" si="292">(BK60+BN60)/2</f>
        <v>-80353620.460994661</v>
      </c>
      <c r="BR60" s="91">
        <f t="shared" ref="BR60:BR65" si="293">(BL60+BO60)/2</f>
        <v>-17114510.500994653</v>
      </c>
    </row>
    <row r="61" spans="1:70">
      <c r="A61" s="4">
        <v>247</v>
      </c>
      <c r="B61" s="4">
        <v>4</v>
      </c>
      <c r="C61" s="5" t="s">
        <v>138</v>
      </c>
      <c r="D61" s="5" t="s">
        <v>139</v>
      </c>
      <c r="E61" s="76">
        <v>10693</v>
      </c>
      <c r="F61" s="5" t="s">
        <v>141</v>
      </c>
      <c r="G61" s="77">
        <f>'1 OPเขต4'!N61</f>
        <v>43649949.720000006</v>
      </c>
      <c r="H61" s="84">
        <f>'2 IP เขต4'!L60</f>
        <v>52959845.572000004</v>
      </c>
      <c r="I61" s="84">
        <f>'3 PP เขต4'!K60</f>
        <v>9614773.129999999</v>
      </c>
      <c r="J61" s="10">
        <f t="shared" si="0"/>
        <v>106224568.42200001</v>
      </c>
      <c r="K61" s="10">
        <f>'4 หักเงินเดือนเขต4'!H60</f>
        <v>106152202</v>
      </c>
      <c r="L61" s="10">
        <f>'4 หักเงินเดือนเขต4'!G60*0.01</f>
        <v>1742180.34</v>
      </c>
      <c r="M61" s="10">
        <f>'4 หักเงินเดือนเขต4'!G60*0.02</f>
        <v>3484360.68</v>
      </c>
      <c r="N61" s="10">
        <f>'4 หักเงินเดือนเขต4'!G60*0.03</f>
        <v>5226541.0199999996</v>
      </c>
      <c r="O61" s="10">
        <f>'4 หักเงินเดือนเขต4'!G60*0.04</f>
        <v>6968721.3600000003</v>
      </c>
      <c r="P61" s="10">
        <f>'4 หักเงินเดือนเขต4'!G60*0.05</f>
        <v>8710901.7000000011</v>
      </c>
      <c r="Q61" s="87">
        <v>8464160</v>
      </c>
      <c r="R61" s="77">
        <v>1058992.75</v>
      </c>
      <c r="S61" s="10">
        <f t="shared" si="50"/>
        <v>-1669813.9179999977</v>
      </c>
      <c r="T61" s="10">
        <f t="shared" si="7"/>
        <v>-5154174.5980000049</v>
      </c>
      <c r="U61" s="10">
        <f t="shared" si="253"/>
        <v>-6896354.9379999936</v>
      </c>
      <c r="V61" s="10">
        <f t="shared" si="254"/>
        <v>-8638535.2779999971</v>
      </c>
      <c r="W61" s="10">
        <f t="shared" si="255"/>
        <v>-10380715.618000001</v>
      </c>
      <c r="X61" s="91">
        <v>-39649106.549999997</v>
      </c>
      <c r="Y61" s="91">
        <f t="shared" si="256"/>
        <v>-7929821.3099999996</v>
      </c>
      <c r="Z61" s="108">
        <f>S61/'1 OPเขต4'!G61</f>
        <v>-41.187260569286117</v>
      </c>
      <c r="AA61" s="108">
        <f>T61/'1 OPเขต4'!G61</f>
        <v>-127.13173000838648</v>
      </c>
      <c r="AB61" s="108">
        <f>U61/'1 OPเขต4'!G61</f>
        <v>-170.1039647279363</v>
      </c>
      <c r="AC61" s="108">
        <f>V61/'1 OPเขต4'!G61</f>
        <v>-213.07619944748649</v>
      </c>
      <c r="AD61" s="108">
        <f>W61/'1 OPเขต4'!G61</f>
        <v>-256.04843416703665</v>
      </c>
      <c r="AE61" s="91">
        <f>VLOOKUP($E61,'[1]moc eval'!$C$2:$U$846,19,FALSE)</f>
        <v>86767002.008945867</v>
      </c>
      <c r="AF61" s="91">
        <f t="shared" si="257"/>
        <v>69413601.607156694</v>
      </c>
      <c r="AG61" s="172">
        <v>38234423.729999967</v>
      </c>
      <c r="AH61" s="170">
        <v>42741073.730000004</v>
      </c>
      <c r="AI61" s="91">
        <f t="shared" si="258"/>
        <v>-74567776.205156699</v>
      </c>
      <c r="AJ61" s="91">
        <f t="shared" si="259"/>
        <v>-66103616.205156699</v>
      </c>
      <c r="AK61" s="91">
        <f t="shared" si="260"/>
        <v>-74033437.515156701</v>
      </c>
      <c r="AL61" s="91">
        <f t="shared" si="261"/>
        <v>-43388598.327999972</v>
      </c>
      <c r="AM61" s="91">
        <f t="shared" si="262"/>
        <v>-34924438.327999972</v>
      </c>
      <c r="AN61" s="91">
        <f t="shared" si="263"/>
        <v>-42854259.637999974</v>
      </c>
      <c r="AO61" s="91">
        <f t="shared" si="264"/>
        <v>-58978187.266578332</v>
      </c>
      <c r="AP61" s="91">
        <f t="shared" si="265"/>
        <v>-50514027.266578332</v>
      </c>
      <c r="AQ61" s="91">
        <f t="shared" si="266"/>
        <v>-58443848.576578334</v>
      </c>
      <c r="AR61" s="91">
        <f t="shared" si="267"/>
        <v>-76309956.545156687</v>
      </c>
      <c r="AS61" s="91">
        <f t="shared" si="268"/>
        <v>-67845796.545156687</v>
      </c>
      <c r="AT61" s="91">
        <f t="shared" si="269"/>
        <v>-75775617.85515669</v>
      </c>
      <c r="AU61" s="91">
        <f t="shared" si="270"/>
        <v>-45130778.66799996</v>
      </c>
      <c r="AV61" s="91">
        <f t="shared" si="271"/>
        <v>-36666618.66799996</v>
      </c>
      <c r="AW61" s="91">
        <f t="shared" si="272"/>
        <v>-44596439.977999963</v>
      </c>
      <c r="AX61" s="91">
        <f t="shared" si="273"/>
        <v>-60720367.60657832</v>
      </c>
      <c r="AY61" s="91">
        <f t="shared" si="274"/>
        <v>-52256207.60657832</v>
      </c>
      <c r="AZ61" s="91">
        <f t="shared" si="275"/>
        <v>-60186028.916578323</v>
      </c>
      <c r="BA61" s="91">
        <f t="shared" si="276"/>
        <v>-78052136.885156691</v>
      </c>
      <c r="BB61" s="91">
        <f t="shared" si="277"/>
        <v>-69587976.885156691</v>
      </c>
      <c r="BC61" s="91">
        <f t="shared" si="278"/>
        <v>-77517798.195156693</v>
      </c>
      <c r="BD61" s="91">
        <f t="shared" si="279"/>
        <v>-46872959.007999964</v>
      </c>
      <c r="BE61" s="91">
        <f t="shared" si="280"/>
        <v>-38408799.007999964</v>
      </c>
      <c r="BF61" s="91">
        <f t="shared" si="281"/>
        <v>-46338620.317999966</v>
      </c>
      <c r="BG61" s="91">
        <f t="shared" si="282"/>
        <v>-62462547.946578324</v>
      </c>
      <c r="BH61" s="91">
        <f t="shared" si="283"/>
        <v>-53998387.946578324</v>
      </c>
      <c r="BI61" s="91">
        <f t="shared" si="284"/>
        <v>-61928209.256578326</v>
      </c>
      <c r="BJ61" s="91">
        <f t="shared" si="285"/>
        <v>-79794317.225156695</v>
      </c>
      <c r="BK61" s="91">
        <f t="shared" si="286"/>
        <v>-71330157.225156695</v>
      </c>
      <c r="BL61" s="91">
        <f t="shared" si="287"/>
        <v>-79259978.535156697</v>
      </c>
      <c r="BM61" s="91">
        <f t="shared" si="288"/>
        <v>-48615139.347999968</v>
      </c>
      <c r="BN61" s="91">
        <f t="shared" si="289"/>
        <v>-40150979.347999968</v>
      </c>
      <c r="BO61" s="91">
        <f t="shared" si="290"/>
        <v>-48080800.65799997</v>
      </c>
      <c r="BP61" s="91">
        <f t="shared" si="291"/>
        <v>-64204728.286578327</v>
      </c>
      <c r="BQ61" s="91">
        <f t="shared" si="292"/>
        <v>-55740568.286578327</v>
      </c>
      <c r="BR61" s="91">
        <f t="shared" si="293"/>
        <v>-63670389.59657833</v>
      </c>
    </row>
    <row r="62" spans="1:70">
      <c r="A62" s="4">
        <v>248</v>
      </c>
      <c r="B62" s="4">
        <v>4</v>
      </c>
      <c r="C62" s="5" t="s">
        <v>138</v>
      </c>
      <c r="D62" s="5" t="s">
        <v>139</v>
      </c>
      <c r="E62" s="76">
        <v>10798</v>
      </c>
      <c r="F62" s="5" t="s">
        <v>142</v>
      </c>
      <c r="G62" s="77">
        <f>'1 OPเขต4'!N62</f>
        <v>24566151.220000003</v>
      </c>
      <c r="H62" s="84">
        <f>'2 IP เขต4'!L61</f>
        <v>10109874.478</v>
      </c>
      <c r="I62" s="84">
        <f>'3 PP เขต4'!K61</f>
        <v>5494567.0199999996</v>
      </c>
      <c r="J62" s="10">
        <f t="shared" si="0"/>
        <v>40170592.717999995</v>
      </c>
      <c r="K62" s="10">
        <f>'4 หักเงินเดือนเขต4'!H61</f>
        <v>27714605</v>
      </c>
      <c r="L62" s="10">
        <f>'4 หักเงินเดือนเขต4'!G61*0.01</f>
        <v>454854.82</v>
      </c>
      <c r="M62" s="10">
        <f>'4 หักเงินเดือนเขต4'!G61*0.02</f>
        <v>909709.64</v>
      </c>
      <c r="N62" s="10">
        <f>'4 หักเงินเดือนเขต4'!G61*0.03</f>
        <v>1364564.46</v>
      </c>
      <c r="O62" s="10">
        <f>'4 หักเงินเดือนเขต4'!G61*0.04</f>
        <v>1819419.28</v>
      </c>
      <c r="P62" s="10">
        <f>'4 หักเงินเดือนเขต4'!G61*0.05</f>
        <v>2274274.1</v>
      </c>
      <c r="Q62" s="87">
        <v>2472560</v>
      </c>
      <c r="R62" s="77">
        <v>596892.22</v>
      </c>
      <c r="S62" s="10">
        <f t="shared" si="50"/>
        <v>12001132.897999994</v>
      </c>
      <c r="T62" s="10">
        <f t="shared" si="7"/>
        <v>11091423.257999994</v>
      </c>
      <c r="U62" s="10">
        <f t="shared" si="253"/>
        <v>10636568.437999994</v>
      </c>
      <c r="V62" s="10">
        <f t="shared" si="254"/>
        <v>10181713.617999993</v>
      </c>
      <c r="W62" s="10">
        <f t="shared" si="255"/>
        <v>9726858.797999993</v>
      </c>
      <c r="X62" s="91">
        <v>24559400.100000001</v>
      </c>
      <c r="Y62" s="91">
        <f t="shared" si="256"/>
        <v>4911880.0200000005</v>
      </c>
      <c r="Z62" s="108">
        <f>S62/'1 OPเขต4'!G62</f>
        <v>525.97330490423781</v>
      </c>
      <c r="AA62" s="108">
        <f>T62/'1 OPเขต4'!G62</f>
        <v>486.10348678616793</v>
      </c>
      <c r="AB62" s="108">
        <f>U62/'1 OPเขต4'!G62</f>
        <v>466.16857772713297</v>
      </c>
      <c r="AC62" s="108">
        <f>V62/'1 OPเขต4'!G62</f>
        <v>446.23366866809806</v>
      </c>
      <c r="AD62" s="108">
        <f>W62/'1 OPเขต4'!G62</f>
        <v>426.2987596090631</v>
      </c>
      <c r="AE62" s="91">
        <f>VLOOKUP($E62,'[1]moc eval'!$C$2:$U$846,19,FALSE)</f>
        <v>27645390.377868596</v>
      </c>
      <c r="AF62" s="91">
        <f t="shared" si="257"/>
        <v>22116312.30229488</v>
      </c>
      <c r="AG62" s="172">
        <v>28310786.699999996</v>
      </c>
      <c r="AH62" s="170">
        <v>30507385.5</v>
      </c>
      <c r="AI62" s="91">
        <f t="shared" si="258"/>
        <v>-11024889.044294886</v>
      </c>
      <c r="AJ62" s="91">
        <f t="shared" si="259"/>
        <v>-8552329.0442948863</v>
      </c>
      <c r="AK62" s="91">
        <f t="shared" si="260"/>
        <v>-3640449.0242948858</v>
      </c>
      <c r="AL62" s="91">
        <f t="shared" si="261"/>
        <v>-17219363.442000002</v>
      </c>
      <c r="AM62" s="91">
        <f t="shared" si="262"/>
        <v>-14746803.442000002</v>
      </c>
      <c r="AN62" s="91">
        <f t="shared" si="263"/>
        <v>-9834923.4220000021</v>
      </c>
      <c r="AO62" s="91">
        <f t="shared" si="264"/>
        <v>-14122126.243147444</v>
      </c>
      <c r="AP62" s="91">
        <f t="shared" si="265"/>
        <v>-11649566.243147444</v>
      </c>
      <c r="AQ62" s="91">
        <f t="shared" si="266"/>
        <v>-6737686.2231474444</v>
      </c>
      <c r="AR62" s="91">
        <f t="shared" si="267"/>
        <v>-11479743.864294887</v>
      </c>
      <c r="AS62" s="91">
        <f t="shared" si="268"/>
        <v>-9007183.8642948866</v>
      </c>
      <c r="AT62" s="91">
        <f t="shared" si="269"/>
        <v>-4095303.8442948861</v>
      </c>
      <c r="AU62" s="91">
        <f t="shared" si="270"/>
        <v>-17674218.262000002</v>
      </c>
      <c r="AV62" s="91">
        <f t="shared" si="271"/>
        <v>-15201658.262000002</v>
      </c>
      <c r="AW62" s="91">
        <f t="shared" si="272"/>
        <v>-10289778.242000002</v>
      </c>
      <c r="AX62" s="91">
        <f t="shared" si="273"/>
        <v>-14576981.063147444</v>
      </c>
      <c r="AY62" s="91">
        <f t="shared" si="274"/>
        <v>-12104421.063147444</v>
      </c>
      <c r="AZ62" s="91">
        <f t="shared" si="275"/>
        <v>-7192541.0431474447</v>
      </c>
      <c r="BA62" s="91">
        <f t="shared" si="276"/>
        <v>-11934598.684294887</v>
      </c>
      <c r="BB62" s="91">
        <f t="shared" si="277"/>
        <v>-9462038.6842948869</v>
      </c>
      <c r="BC62" s="91">
        <f t="shared" si="278"/>
        <v>-4550158.6642948864</v>
      </c>
      <c r="BD62" s="91">
        <f t="shared" si="279"/>
        <v>-18129073.082000002</v>
      </c>
      <c r="BE62" s="91">
        <f t="shared" si="280"/>
        <v>-15656513.082000002</v>
      </c>
      <c r="BF62" s="91">
        <f t="shared" si="281"/>
        <v>-10744633.062000003</v>
      </c>
      <c r="BG62" s="91">
        <f t="shared" si="282"/>
        <v>-15031835.883147445</v>
      </c>
      <c r="BH62" s="91">
        <f t="shared" si="283"/>
        <v>-12559275.883147445</v>
      </c>
      <c r="BI62" s="91">
        <f t="shared" si="284"/>
        <v>-7647395.863147445</v>
      </c>
      <c r="BJ62" s="91">
        <f t="shared" si="285"/>
        <v>-12389453.504294887</v>
      </c>
      <c r="BK62" s="91">
        <f t="shared" si="286"/>
        <v>-9916893.5042948872</v>
      </c>
      <c r="BL62" s="91">
        <f t="shared" si="287"/>
        <v>-5005013.4842948867</v>
      </c>
      <c r="BM62" s="91">
        <f t="shared" si="288"/>
        <v>-18583927.902000003</v>
      </c>
      <c r="BN62" s="91">
        <f t="shared" si="289"/>
        <v>-16111367.902000003</v>
      </c>
      <c r="BO62" s="91">
        <f t="shared" si="290"/>
        <v>-11199487.882000003</v>
      </c>
      <c r="BP62" s="91">
        <f t="shared" si="291"/>
        <v>-15486690.703147445</v>
      </c>
      <c r="BQ62" s="91">
        <f t="shared" si="292"/>
        <v>-13014130.703147445</v>
      </c>
      <c r="BR62" s="91">
        <f t="shared" si="293"/>
        <v>-8102250.6831474453</v>
      </c>
    </row>
    <row r="63" spans="1:70">
      <c r="A63" s="4">
        <v>249</v>
      </c>
      <c r="B63" s="4">
        <v>4</v>
      </c>
      <c r="C63" s="5" t="s">
        <v>138</v>
      </c>
      <c r="D63" s="5" t="s">
        <v>139</v>
      </c>
      <c r="E63" s="76">
        <v>10799</v>
      </c>
      <c r="F63" s="5" t="s">
        <v>143</v>
      </c>
      <c r="G63" s="77">
        <f>'1 OPเขต4'!N63</f>
        <v>21761451.920000002</v>
      </c>
      <c r="H63" s="84">
        <f>'2 IP เขต4'!L62</f>
        <v>7927822.3210000005</v>
      </c>
      <c r="I63" s="84">
        <f>'3 PP เขต4'!K62</f>
        <v>5044351.75</v>
      </c>
      <c r="J63" s="10">
        <f t="shared" si="0"/>
        <v>34733625.991000004</v>
      </c>
      <c r="K63" s="10">
        <f>'4 หักเงินเดือนเขต4'!H62</f>
        <v>20441066</v>
      </c>
      <c r="L63" s="10">
        <f>'4 หักเงินเดือนเขต4'!G62*0.01</f>
        <v>335480.78000000003</v>
      </c>
      <c r="M63" s="10">
        <f>'4 หักเงินเดือนเขต4'!G62*0.02</f>
        <v>670961.56000000006</v>
      </c>
      <c r="N63" s="10">
        <f>'4 หักเงินเดือนเขต4'!G62*0.03</f>
        <v>1006442.34</v>
      </c>
      <c r="O63" s="10">
        <f>'4 หักเงินเดือนเขต4'!G62*0.04</f>
        <v>1341923.1200000001</v>
      </c>
      <c r="P63" s="10">
        <f>'4 หักเงินเดือนเขต4'!G62*0.05</f>
        <v>1677403.9000000001</v>
      </c>
      <c r="Q63" s="87">
        <v>1475579</v>
      </c>
      <c r="R63" s="77">
        <v>528393.61</v>
      </c>
      <c r="S63" s="10">
        <f t="shared" si="50"/>
        <v>13957079.211000003</v>
      </c>
      <c r="T63" s="10">
        <f t="shared" si="7"/>
        <v>13286117.651000004</v>
      </c>
      <c r="U63" s="10">
        <f t="shared" si="253"/>
        <v>12950636.871000003</v>
      </c>
      <c r="V63" s="10">
        <f t="shared" si="254"/>
        <v>12615156.091000002</v>
      </c>
      <c r="W63" s="10">
        <f t="shared" si="255"/>
        <v>12279675.311000004</v>
      </c>
      <c r="X63" s="91">
        <v>13892569.74</v>
      </c>
      <c r="Y63" s="91">
        <f t="shared" si="256"/>
        <v>2778513.9480000003</v>
      </c>
      <c r="Z63" s="108">
        <f>S63/'1 OPเขต4'!G63</f>
        <v>690.53429700178128</v>
      </c>
      <c r="AA63" s="108">
        <f>T63/'1 OPเขต4'!G63</f>
        <v>657.33809870374057</v>
      </c>
      <c r="AB63" s="108">
        <f>U63/'1 OPเขต4'!G63</f>
        <v>640.73999955472016</v>
      </c>
      <c r="AC63" s="108">
        <f>V63/'1 OPเขต4'!G63</f>
        <v>624.14190040569963</v>
      </c>
      <c r="AD63" s="108">
        <f>W63/'1 OPเขต4'!G63</f>
        <v>607.54380125667944</v>
      </c>
      <c r="AE63" s="91">
        <f>VLOOKUP($E63,'[1]moc eval'!$C$2:$U$846,19,FALSE)</f>
        <v>21414751.786072124</v>
      </c>
      <c r="AF63" s="91">
        <f t="shared" si="257"/>
        <v>17131801.428857699</v>
      </c>
      <c r="AG63" s="172">
        <v>21178246.210000001</v>
      </c>
      <c r="AH63" s="170">
        <v>27914191.359999999</v>
      </c>
      <c r="AI63" s="91">
        <f t="shared" si="258"/>
        <v>-3845683.7778576948</v>
      </c>
      <c r="AJ63" s="91">
        <f t="shared" si="259"/>
        <v>-2370104.7778576948</v>
      </c>
      <c r="AK63" s="91">
        <f t="shared" si="260"/>
        <v>408409.17014230601</v>
      </c>
      <c r="AL63" s="91">
        <f t="shared" si="261"/>
        <v>-7892128.5589999966</v>
      </c>
      <c r="AM63" s="91">
        <f t="shared" si="262"/>
        <v>-6416549.5589999966</v>
      </c>
      <c r="AN63" s="91">
        <f t="shared" si="263"/>
        <v>-3638035.6109999958</v>
      </c>
      <c r="AO63" s="91">
        <f t="shared" si="264"/>
        <v>-5868906.1684288457</v>
      </c>
      <c r="AP63" s="91">
        <f t="shared" si="265"/>
        <v>-4393327.1684288457</v>
      </c>
      <c r="AQ63" s="91">
        <f t="shared" si="266"/>
        <v>-1614813.2204288449</v>
      </c>
      <c r="AR63" s="91">
        <f t="shared" si="267"/>
        <v>-4181164.557857696</v>
      </c>
      <c r="AS63" s="91">
        <f t="shared" si="268"/>
        <v>-2705585.557857696</v>
      </c>
      <c r="AT63" s="91">
        <f t="shared" si="269"/>
        <v>72928.390142304823</v>
      </c>
      <c r="AU63" s="91">
        <f t="shared" si="270"/>
        <v>-8227609.3389999978</v>
      </c>
      <c r="AV63" s="91">
        <f t="shared" si="271"/>
        <v>-6752030.3389999978</v>
      </c>
      <c r="AW63" s="91">
        <f t="shared" si="272"/>
        <v>-3973516.390999997</v>
      </c>
      <c r="AX63" s="91">
        <f t="shared" si="273"/>
        <v>-6204386.9484288469</v>
      </c>
      <c r="AY63" s="91">
        <f t="shared" si="274"/>
        <v>-4728807.9484288469</v>
      </c>
      <c r="AZ63" s="91">
        <f t="shared" si="275"/>
        <v>-1950294.0004288461</v>
      </c>
      <c r="BA63" s="91">
        <f t="shared" si="276"/>
        <v>-4516645.3378576972</v>
      </c>
      <c r="BB63" s="91">
        <f t="shared" si="277"/>
        <v>-3041066.3378576972</v>
      </c>
      <c r="BC63" s="91">
        <f t="shared" si="278"/>
        <v>-262552.38985769637</v>
      </c>
      <c r="BD63" s="91">
        <f t="shared" si="279"/>
        <v>-8563090.118999999</v>
      </c>
      <c r="BE63" s="91">
        <f t="shared" si="280"/>
        <v>-7087511.118999999</v>
      </c>
      <c r="BF63" s="91">
        <f t="shared" si="281"/>
        <v>-4308997.1709999982</v>
      </c>
      <c r="BG63" s="91">
        <f t="shared" si="282"/>
        <v>-6539867.7284288481</v>
      </c>
      <c r="BH63" s="91">
        <f t="shared" si="283"/>
        <v>-5064288.7284288481</v>
      </c>
      <c r="BI63" s="91">
        <f t="shared" si="284"/>
        <v>-2285774.7804288473</v>
      </c>
      <c r="BJ63" s="91">
        <f t="shared" si="285"/>
        <v>-4852126.1178576946</v>
      </c>
      <c r="BK63" s="91">
        <f t="shared" si="286"/>
        <v>-3376547.1178576946</v>
      </c>
      <c r="BL63" s="91">
        <f t="shared" si="287"/>
        <v>-598033.16985769384</v>
      </c>
      <c r="BM63" s="91">
        <f t="shared" si="288"/>
        <v>-8898570.8989999965</v>
      </c>
      <c r="BN63" s="91">
        <f t="shared" si="289"/>
        <v>-7422991.8989999965</v>
      </c>
      <c r="BO63" s="91">
        <f t="shared" si="290"/>
        <v>-4644477.9509999957</v>
      </c>
      <c r="BP63" s="91">
        <f t="shared" si="291"/>
        <v>-6875348.5084288456</v>
      </c>
      <c r="BQ63" s="91">
        <f t="shared" si="292"/>
        <v>-5399769.5084288456</v>
      </c>
      <c r="BR63" s="91">
        <f t="shared" si="293"/>
        <v>-2621255.5604288448</v>
      </c>
    </row>
    <row r="64" spans="1:70">
      <c r="A64" s="4">
        <v>250</v>
      </c>
      <c r="B64" s="4">
        <v>4</v>
      </c>
      <c r="C64" s="5" t="s">
        <v>138</v>
      </c>
      <c r="D64" s="5" t="s">
        <v>139</v>
      </c>
      <c r="E64" s="76">
        <v>10800</v>
      </c>
      <c r="F64" s="5" t="s">
        <v>144</v>
      </c>
      <c r="G64" s="77">
        <f>'1 OPเขต4'!N64</f>
        <v>12558162.24</v>
      </c>
      <c r="H64" s="84">
        <f>'2 IP เขต4'!L63</f>
        <v>4365922.9679999994</v>
      </c>
      <c r="I64" s="84">
        <f>'3 PP เขต4'!K63</f>
        <v>3419129.25</v>
      </c>
      <c r="J64" s="10">
        <f t="shared" si="0"/>
        <v>20343214.458000001</v>
      </c>
      <c r="K64" s="10">
        <f>'4 หักเงินเดือนเขต4'!H63</f>
        <v>18841725</v>
      </c>
      <c r="L64" s="10">
        <f>'4 หักเงินเดือนเขต4'!G63*0.01</f>
        <v>309232.23</v>
      </c>
      <c r="M64" s="10">
        <f>'4 หักเงินเดือนเขต4'!G63*0.02</f>
        <v>618464.46</v>
      </c>
      <c r="N64" s="10">
        <f>'4 หักเงินเดือนเขต4'!G63*0.03</f>
        <v>927696.69</v>
      </c>
      <c r="O64" s="10">
        <f>'4 หักเงินเดือนเขต4'!G63*0.04</f>
        <v>1236928.92</v>
      </c>
      <c r="P64" s="10">
        <f>'4 หักเงินเดือนเขต4'!G63*0.05</f>
        <v>1546161.1500000001</v>
      </c>
      <c r="Q64" s="87">
        <v>1476612</v>
      </c>
      <c r="R64" s="77">
        <v>304525.45</v>
      </c>
      <c r="S64" s="10">
        <f t="shared" si="50"/>
        <v>1192257.2280000001</v>
      </c>
      <c r="T64" s="10">
        <f t="shared" si="7"/>
        <v>573792.76799999923</v>
      </c>
      <c r="U64" s="10">
        <f t="shared" si="253"/>
        <v>264560.53799999878</v>
      </c>
      <c r="V64" s="10">
        <f t="shared" si="254"/>
        <v>-44671.691999997944</v>
      </c>
      <c r="W64" s="10">
        <f t="shared" si="255"/>
        <v>-353903.92199999839</v>
      </c>
      <c r="X64" s="91">
        <v>2049607.53</v>
      </c>
      <c r="Y64" s="91">
        <f t="shared" si="256"/>
        <v>409921.50600000005</v>
      </c>
      <c r="Z64" s="108">
        <f>S64/'1 OPเขต4'!G64</f>
        <v>102.21684053497944</v>
      </c>
      <c r="AA64" s="108">
        <f>T64/'1 OPเขต4'!G64</f>
        <v>49.193481481481413</v>
      </c>
      <c r="AB64" s="108">
        <f>U64/'1 OPเขต4'!G64</f>
        <v>22.681801954732407</v>
      </c>
      <c r="AC64" s="108">
        <f>V64/'1 OPเขต4'!G64</f>
        <v>-3.8298775720162848</v>
      </c>
      <c r="AD64" s="108">
        <f>W64/'1 OPเขต4'!G64</f>
        <v>-30.341557098765293</v>
      </c>
      <c r="AE64" s="91">
        <f>VLOOKUP($E64,'[1]moc eval'!$C$2:$U$846,19,FALSE)</f>
        <v>21035362.433527168</v>
      </c>
      <c r="AF64" s="91">
        <f t="shared" si="257"/>
        <v>16828289.946821734</v>
      </c>
      <c r="AG64" s="172">
        <v>18504126.57</v>
      </c>
      <c r="AH64" s="170">
        <v>21320732.049999997</v>
      </c>
      <c r="AI64" s="91">
        <f t="shared" si="258"/>
        <v>-16254497.178821735</v>
      </c>
      <c r="AJ64" s="91">
        <f t="shared" si="259"/>
        <v>-14777885.178821735</v>
      </c>
      <c r="AK64" s="91">
        <f t="shared" si="260"/>
        <v>-14367963.672821734</v>
      </c>
      <c r="AL64" s="91">
        <f t="shared" si="261"/>
        <v>-17930333.802000001</v>
      </c>
      <c r="AM64" s="91">
        <f t="shared" si="262"/>
        <v>-16453721.802000001</v>
      </c>
      <c r="AN64" s="91">
        <f t="shared" si="263"/>
        <v>-16043800.296</v>
      </c>
      <c r="AO64" s="91">
        <f t="shared" si="264"/>
        <v>-17092415.490410868</v>
      </c>
      <c r="AP64" s="91">
        <f t="shared" si="265"/>
        <v>-15615803.490410868</v>
      </c>
      <c r="AQ64" s="91">
        <f t="shared" si="266"/>
        <v>-15205881.984410867</v>
      </c>
      <c r="AR64" s="91">
        <f t="shared" si="267"/>
        <v>-16563729.408821736</v>
      </c>
      <c r="AS64" s="91">
        <f t="shared" si="268"/>
        <v>-15087117.408821736</v>
      </c>
      <c r="AT64" s="91">
        <f t="shared" si="269"/>
        <v>-14677195.902821735</v>
      </c>
      <c r="AU64" s="91">
        <f t="shared" si="270"/>
        <v>-18239566.032000002</v>
      </c>
      <c r="AV64" s="91">
        <f t="shared" si="271"/>
        <v>-16762954.032000002</v>
      </c>
      <c r="AW64" s="91">
        <f t="shared" si="272"/>
        <v>-16353032.526000001</v>
      </c>
      <c r="AX64" s="91">
        <f t="shared" si="273"/>
        <v>-17401647.720410869</v>
      </c>
      <c r="AY64" s="91">
        <f t="shared" si="274"/>
        <v>-15925035.720410869</v>
      </c>
      <c r="AZ64" s="91">
        <f t="shared" si="275"/>
        <v>-15515114.214410868</v>
      </c>
      <c r="BA64" s="91">
        <f t="shared" si="276"/>
        <v>-16872961.638821732</v>
      </c>
      <c r="BB64" s="91">
        <f t="shared" si="277"/>
        <v>-15396349.638821732</v>
      </c>
      <c r="BC64" s="91">
        <f t="shared" si="278"/>
        <v>-14986428.132821731</v>
      </c>
      <c r="BD64" s="91">
        <f t="shared" si="279"/>
        <v>-18548798.261999998</v>
      </c>
      <c r="BE64" s="91">
        <f t="shared" si="280"/>
        <v>-17072186.261999998</v>
      </c>
      <c r="BF64" s="91">
        <f t="shared" si="281"/>
        <v>-16662264.755999997</v>
      </c>
      <c r="BG64" s="91">
        <f t="shared" si="282"/>
        <v>-17710879.950410865</v>
      </c>
      <c r="BH64" s="91">
        <f t="shared" si="283"/>
        <v>-16234267.950410865</v>
      </c>
      <c r="BI64" s="91">
        <f t="shared" si="284"/>
        <v>-15824346.444410864</v>
      </c>
      <c r="BJ64" s="91">
        <f t="shared" si="285"/>
        <v>-17182193.868821733</v>
      </c>
      <c r="BK64" s="91">
        <f t="shared" si="286"/>
        <v>-15705581.868821733</v>
      </c>
      <c r="BL64" s="91">
        <f t="shared" si="287"/>
        <v>-15295660.362821732</v>
      </c>
      <c r="BM64" s="91">
        <f t="shared" si="288"/>
        <v>-18858030.491999999</v>
      </c>
      <c r="BN64" s="91">
        <f t="shared" si="289"/>
        <v>-17381418.491999999</v>
      </c>
      <c r="BO64" s="91">
        <f t="shared" si="290"/>
        <v>-16971496.985999998</v>
      </c>
      <c r="BP64" s="91">
        <f t="shared" si="291"/>
        <v>-18020112.180410866</v>
      </c>
      <c r="BQ64" s="91">
        <f t="shared" si="292"/>
        <v>-16543500.180410866</v>
      </c>
      <c r="BR64" s="91">
        <f t="shared" si="293"/>
        <v>-16133578.674410865</v>
      </c>
    </row>
    <row r="65" spans="1:70">
      <c r="A65" s="4">
        <v>251</v>
      </c>
      <c r="B65" s="4">
        <v>4</v>
      </c>
      <c r="C65" s="5" t="s">
        <v>138</v>
      </c>
      <c r="D65" s="5" t="s">
        <v>139</v>
      </c>
      <c r="E65" s="76">
        <v>10801</v>
      </c>
      <c r="F65" s="5" t="s">
        <v>145</v>
      </c>
      <c r="G65" s="77">
        <f>'1 OPเขต4'!N65</f>
        <v>10156133.780000001</v>
      </c>
      <c r="H65" s="84">
        <f>'2 IP เขต4'!L64</f>
        <v>5107598.3339999998</v>
      </c>
      <c r="I65" s="84">
        <f>'3 PP เขต4'!K64</f>
        <v>2424679.59</v>
      </c>
      <c r="J65" s="10">
        <f t="shared" si="0"/>
        <v>17688411.704</v>
      </c>
      <c r="K65" s="10">
        <f>'4 หักเงินเดือนเขต4'!H64</f>
        <v>21778183</v>
      </c>
      <c r="L65" s="10">
        <f>'4 หักเงินเดือนเขต4'!G64*0.01</f>
        <v>357425.67</v>
      </c>
      <c r="M65" s="10">
        <f>'4 หักเงินเดือนเขต4'!G64*0.02</f>
        <v>714851.34</v>
      </c>
      <c r="N65" s="10">
        <f>'4 หักเงินเดือนเขต4'!G64*0.03</f>
        <v>1072277.01</v>
      </c>
      <c r="O65" s="10">
        <f>'4 หักเงินเดือนเขต4'!G64*0.04</f>
        <v>1429702.68</v>
      </c>
      <c r="P65" s="10">
        <f>'4 หักเงินเดือนเขต4'!G64*0.05</f>
        <v>1787128.35</v>
      </c>
      <c r="Q65" s="87">
        <v>1513327</v>
      </c>
      <c r="R65" s="77">
        <v>245916.37999999998</v>
      </c>
      <c r="S65" s="10">
        <f t="shared" si="50"/>
        <v>-4447196.9660000019</v>
      </c>
      <c r="T65" s="10">
        <f t="shared" si="7"/>
        <v>-5162048.3060000017</v>
      </c>
      <c r="U65" s="10">
        <f t="shared" si="253"/>
        <v>-5519473.9760000035</v>
      </c>
      <c r="V65" s="10">
        <f t="shared" si="254"/>
        <v>-5876899.6460000016</v>
      </c>
      <c r="W65" s="10">
        <f t="shared" si="255"/>
        <v>-6234325.3160000034</v>
      </c>
      <c r="X65" s="91">
        <v>19850175.719999999</v>
      </c>
      <c r="Y65" s="91">
        <f t="shared" si="256"/>
        <v>3970035.1439999999</v>
      </c>
      <c r="Z65" s="108">
        <f>S65/'1 OPเขต4'!G65</f>
        <v>-471.45096639457245</v>
      </c>
      <c r="AA65" s="108">
        <f>T65/'1 OPเขต4'!G65</f>
        <v>-547.23293819569619</v>
      </c>
      <c r="AB65" s="108">
        <f>U65/'1 OPเขต4'!G65</f>
        <v>-585.12392409625818</v>
      </c>
      <c r="AC65" s="108">
        <f>V65/'1 OPเขต4'!G65</f>
        <v>-623.01490999681982</v>
      </c>
      <c r="AD65" s="108">
        <f>W65/'1 OPเขต4'!G65</f>
        <v>-660.90589589738192</v>
      </c>
      <c r="AE65" s="91">
        <f>VLOOKUP($E65,'[1]moc eval'!$C$2:$U$846,19,FALSE)</f>
        <v>16147075.813195633</v>
      </c>
      <c r="AF65" s="91">
        <f t="shared" si="257"/>
        <v>12917660.650556507</v>
      </c>
      <c r="AG65" s="172">
        <v>15147500.520000001</v>
      </c>
      <c r="AH65" s="170">
        <v>18982158.230000004</v>
      </c>
      <c r="AI65" s="91">
        <f t="shared" si="258"/>
        <v>-18079708.956556506</v>
      </c>
      <c r="AJ65" s="91">
        <f t="shared" si="259"/>
        <v>-16566381.956556506</v>
      </c>
      <c r="AK65" s="91">
        <f t="shared" si="260"/>
        <v>-12596346.812556507</v>
      </c>
      <c r="AL65" s="91">
        <f t="shared" si="261"/>
        <v>-20309548.826000005</v>
      </c>
      <c r="AM65" s="91">
        <f t="shared" si="262"/>
        <v>-18796221.826000005</v>
      </c>
      <c r="AN65" s="91">
        <f t="shared" si="263"/>
        <v>-14826186.682000006</v>
      </c>
      <c r="AO65" s="91">
        <f t="shared" si="264"/>
        <v>-19194628.891278256</v>
      </c>
      <c r="AP65" s="91">
        <f t="shared" si="265"/>
        <v>-17681301.891278256</v>
      </c>
      <c r="AQ65" s="91">
        <f t="shared" si="266"/>
        <v>-13711266.747278256</v>
      </c>
      <c r="AR65" s="91">
        <f t="shared" si="267"/>
        <v>-18437134.626556508</v>
      </c>
      <c r="AS65" s="91">
        <f t="shared" si="268"/>
        <v>-16923807.626556508</v>
      </c>
      <c r="AT65" s="91">
        <f t="shared" si="269"/>
        <v>-12953772.482556509</v>
      </c>
      <c r="AU65" s="91">
        <f t="shared" si="270"/>
        <v>-20666974.496000007</v>
      </c>
      <c r="AV65" s="91">
        <f t="shared" si="271"/>
        <v>-19153647.496000007</v>
      </c>
      <c r="AW65" s="91">
        <f t="shared" si="272"/>
        <v>-15183612.352000007</v>
      </c>
      <c r="AX65" s="91">
        <f t="shared" si="273"/>
        <v>-19552054.561278258</v>
      </c>
      <c r="AY65" s="91">
        <f t="shared" si="274"/>
        <v>-18038727.561278258</v>
      </c>
      <c r="AZ65" s="91">
        <f t="shared" si="275"/>
        <v>-14068692.417278258</v>
      </c>
      <c r="BA65" s="91">
        <f t="shared" si="276"/>
        <v>-18794560.29655651</v>
      </c>
      <c r="BB65" s="91">
        <f t="shared" si="277"/>
        <v>-17281233.29655651</v>
      </c>
      <c r="BC65" s="91">
        <f t="shared" si="278"/>
        <v>-13311198.152556511</v>
      </c>
      <c r="BD65" s="91">
        <f t="shared" si="279"/>
        <v>-21024400.166000001</v>
      </c>
      <c r="BE65" s="91">
        <f t="shared" si="280"/>
        <v>-19511073.166000001</v>
      </c>
      <c r="BF65" s="91">
        <f t="shared" si="281"/>
        <v>-15541038.022000002</v>
      </c>
      <c r="BG65" s="91">
        <f t="shared" si="282"/>
        <v>-19909480.231278256</v>
      </c>
      <c r="BH65" s="91">
        <f t="shared" si="283"/>
        <v>-18396153.231278256</v>
      </c>
      <c r="BI65" s="91">
        <f t="shared" si="284"/>
        <v>-14426118.087278256</v>
      </c>
      <c r="BJ65" s="91">
        <f t="shared" si="285"/>
        <v>-19151985.966556512</v>
      </c>
      <c r="BK65" s="91">
        <f t="shared" si="286"/>
        <v>-17638658.966556512</v>
      </c>
      <c r="BL65" s="91">
        <f t="shared" si="287"/>
        <v>-13668623.822556512</v>
      </c>
      <c r="BM65" s="91">
        <f t="shared" si="288"/>
        <v>-21381825.836000003</v>
      </c>
      <c r="BN65" s="91">
        <f t="shared" si="289"/>
        <v>-19868498.836000003</v>
      </c>
      <c r="BO65" s="91">
        <f t="shared" si="290"/>
        <v>-15898463.692000004</v>
      </c>
      <c r="BP65" s="91">
        <f t="shared" si="291"/>
        <v>-20266905.901278257</v>
      </c>
      <c r="BQ65" s="91">
        <f t="shared" si="292"/>
        <v>-18753578.901278257</v>
      </c>
      <c r="BR65" s="91">
        <f t="shared" si="293"/>
        <v>-14783543.757278258</v>
      </c>
    </row>
    <row r="66" spans="1:70">
      <c r="A66" s="44"/>
      <c r="B66" s="45"/>
      <c r="C66" s="40"/>
      <c r="D66" s="47" t="s">
        <v>172</v>
      </c>
      <c r="E66" s="48"/>
      <c r="F66" s="48"/>
      <c r="G66" s="86">
        <f t="shared" ref="G66:AF66" si="294">G60+G61+G62+G63+G64+G65</f>
        <v>160594605.60000002</v>
      </c>
      <c r="H66" s="86">
        <f t="shared" si="294"/>
        <v>146870007.45783079</v>
      </c>
      <c r="I66" s="86">
        <f t="shared" si="294"/>
        <v>36831837.030000001</v>
      </c>
      <c r="J66" s="86">
        <f t="shared" si="294"/>
        <v>344296450.08783078</v>
      </c>
      <c r="K66" s="86">
        <f t="shared" si="294"/>
        <v>325650584</v>
      </c>
      <c r="L66" s="86">
        <f t="shared" si="294"/>
        <v>5344609.290000001</v>
      </c>
      <c r="M66" s="86">
        <f t="shared" si="294"/>
        <v>10689218.580000002</v>
      </c>
      <c r="N66" s="86">
        <f t="shared" si="294"/>
        <v>16033827.869999997</v>
      </c>
      <c r="O66" s="86">
        <f t="shared" si="294"/>
        <v>21378437.160000004</v>
      </c>
      <c r="P66" s="86">
        <f t="shared" si="294"/>
        <v>26723046.450000003</v>
      </c>
      <c r="Q66" s="86">
        <f t="shared" si="294"/>
        <v>20595588</v>
      </c>
      <c r="R66" s="86">
        <f t="shared" si="294"/>
        <v>3897351.77</v>
      </c>
      <c r="S66" s="92">
        <f t="shared" si="294"/>
        <v>13301256.797830794</v>
      </c>
      <c r="T66" s="92">
        <f t="shared" si="294"/>
        <v>2612038.2178307958</v>
      </c>
      <c r="U66" s="92">
        <f t="shared" si="294"/>
        <v>-2732571.0721692145</v>
      </c>
      <c r="V66" s="92">
        <f t="shared" si="294"/>
        <v>-8077180.3621692024</v>
      </c>
      <c r="W66" s="92">
        <f t="shared" si="294"/>
        <v>-13421789.652169194</v>
      </c>
      <c r="X66" s="102">
        <f t="shared" si="294"/>
        <v>336898196.34000003</v>
      </c>
      <c r="Y66" s="102">
        <f t="shared" si="294"/>
        <v>67379639.268000007</v>
      </c>
      <c r="Z66" s="107">
        <f>S66/'1 OPเขต4'!G66</f>
        <v>89.17442208253415</v>
      </c>
      <c r="AA66" s="107">
        <f>T66/'1 OPเขต4'!G66</f>
        <v>17.511653377787582</v>
      </c>
      <c r="AB66" s="107">
        <f>U66/'1 OPเขต4'!G66</f>
        <v>-18.319730974585777</v>
      </c>
      <c r="AC66" s="107">
        <f>V66/'1 OPเขต4'!G66</f>
        <v>-54.151115326958987</v>
      </c>
      <c r="AD66" s="107">
        <f>W66/'1 OPเขต4'!G66</f>
        <v>-89.982499679332221</v>
      </c>
      <c r="AE66" s="92">
        <f t="shared" si="294"/>
        <v>279530519.80917305</v>
      </c>
      <c r="AF66" s="92">
        <f t="shared" si="294"/>
        <v>223624415.8473385</v>
      </c>
      <c r="AG66" s="165">
        <f>SUBTOTAL(9,AG60:AG65)</f>
        <v>170333516.92999998</v>
      </c>
      <c r="AH66" s="165">
        <f>SUBTOTAL(9,AH60:AH65)</f>
        <v>194467656.07000005</v>
      </c>
      <c r="AI66" s="92">
        <f t="shared" ref="AI66" si="295">AI60+AI61+AI62+AI63+AI64+AI65</f>
        <v>-221012377.62950766</v>
      </c>
      <c r="AJ66" s="92">
        <f t="shared" ref="AJ66" si="296">AJ60+AJ61+AJ62+AJ63+AJ64+AJ65</f>
        <v>-200416789.62950766</v>
      </c>
      <c r="AK66" s="92">
        <f t="shared" ref="AK66:AM66" si="297">AK60+AK61+AK62+AK63+AK64+AK65</f>
        <v>-133037150.36150764</v>
      </c>
      <c r="AL66" s="92">
        <f t="shared" si="297"/>
        <v>-167721478.71216917</v>
      </c>
      <c r="AM66" s="92">
        <f t="shared" si="297"/>
        <v>-147125890.71216917</v>
      </c>
      <c r="AN66" s="92">
        <f t="shared" ref="AN66:AP66" si="298">AN60+AN61+AN62+AN63+AN64+AN65</f>
        <v>-79746251.444169164</v>
      </c>
      <c r="AO66" s="92">
        <f t="shared" si="298"/>
        <v>-194366928.17083842</v>
      </c>
      <c r="AP66" s="92">
        <f t="shared" si="298"/>
        <v>-173771340.17083842</v>
      </c>
      <c r="AQ66" s="92">
        <f t="shared" ref="AQ66:AY66" si="299">AQ60+AQ61+AQ62+AQ63+AQ64+AQ65</f>
        <v>-106391700.90283839</v>
      </c>
      <c r="AR66" s="92">
        <f t="shared" si="299"/>
        <v>-226356986.91950765</v>
      </c>
      <c r="AS66" s="92">
        <f t="shared" si="299"/>
        <v>-205761398.91950765</v>
      </c>
      <c r="AT66" s="92">
        <f t="shared" si="299"/>
        <v>-138381759.65150768</v>
      </c>
      <c r="AU66" s="92">
        <f t="shared" si="299"/>
        <v>-173066088.00216919</v>
      </c>
      <c r="AV66" s="92">
        <f t="shared" si="299"/>
        <v>-152470500.00216919</v>
      </c>
      <c r="AW66" s="92">
        <f t="shared" si="299"/>
        <v>-85090860.734169185</v>
      </c>
      <c r="AX66" s="92">
        <f t="shared" si="299"/>
        <v>-199711537.46083841</v>
      </c>
      <c r="AY66" s="92">
        <f t="shared" si="299"/>
        <v>-179115949.46083841</v>
      </c>
      <c r="AZ66" s="92">
        <f t="shared" ref="AZ66:BH66" si="300">AZ60+AZ61+AZ62+AZ63+AZ64+AZ65</f>
        <v>-111736310.19283842</v>
      </c>
      <c r="BA66" s="92">
        <f t="shared" si="300"/>
        <v>-231701596.20950764</v>
      </c>
      <c r="BB66" s="92">
        <f t="shared" si="300"/>
        <v>-211106008.20950764</v>
      </c>
      <c r="BC66" s="92">
        <f t="shared" si="300"/>
        <v>-143726368.94150764</v>
      </c>
      <c r="BD66" s="92">
        <f t="shared" si="300"/>
        <v>-178410697.29216918</v>
      </c>
      <c r="BE66" s="92">
        <f t="shared" si="300"/>
        <v>-157815109.29216918</v>
      </c>
      <c r="BF66" s="92">
        <f t="shared" si="300"/>
        <v>-90435470.024169162</v>
      </c>
      <c r="BG66" s="92">
        <f t="shared" si="300"/>
        <v>-205056146.7508384</v>
      </c>
      <c r="BH66" s="92">
        <f t="shared" si="300"/>
        <v>-184460558.7508384</v>
      </c>
      <c r="BI66" s="92">
        <f t="shared" ref="BI66:BQ66" si="301">BI60+BI61+BI62+BI63+BI64+BI65</f>
        <v>-117080919.48283839</v>
      </c>
      <c r="BJ66" s="92">
        <f t="shared" si="301"/>
        <v>-237046205.49950764</v>
      </c>
      <c r="BK66" s="92">
        <f t="shared" si="301"/>
        <v>-216450617.49950764</v>
      </c>
      <c r="BL66" s="92">
        <f t="shared" si="301"/>
        <v>-149070978.23150766</v>
      </c>
      <c r="BM66" s="92">
        <f t="shared" si="301"/>
        <v>-183755306.58216915</v>
      </c>
      <c r="BN66" s="92">
        <f t="shared" si="301"/>
        <v>-163159718.58216915</v>
      </c>
      <c r="BO66" s="92">
        <f t="shared" si="301"/>
        <v>-95780079.314169154</v>
      </c>
      <c r="BP66" s="92">
        <f t="shared" si="301"/>
        <v>-210400756.04083839</v>
      </c>
      <c r="BQ66" s="92">
        <f t="shared" si="301"/>
        <v>-189805168.04083839</v>
      </c>
      <c r="BR66" s="92">
        <f t="shared" ref="BR66" si="302">BR60+BR61+BR62+BR63+BR64+BR65</f>
        <v>-122425528.7728384</v>
      </c>
    </row>
    <row r="67" spans="1:70">
      <c r="A67" s="4">
        <v>252</v>
      </c>
      <c r="B67" s="4">
        <v>4</v>
      </c>
      <c r="C67" s="5" t="s">
        <v>146</v>
      </c>
      <c r="D67" s="5" t="s">
        <v>147</v>
      </c>
      <c r="E67" s="76">
        <v>10661</v>
      </c>
      <c r="F67" s="5" t="s">
        <v>148</v>
      </c>
      <c r="G67" s="77">
        <f>'1 OPเขต4'!N67</f>
        <v>131315407.24000001</v>
      </c>
      <c r="H67" s="84">
        <f>'2 IP เขต4'!L66</f>
        <v>353776634.13418657</v>
      </c>
      <c r="I67" s="84">
        <f>'3 PP เขต4'!K66</f>
        <v>30613013.800000001</v>
      </c>
      <c r="J67" s="10">
        <f t="shared" si="0"/>
        <v>515705055.17418659</v>
      </c>
      <c r="K67" s="10">
        <f>'4 หักเงินเดือนเขต4'!H66</f>
        <v>264275695</v>
      </c>
      <c r="L67" s="10">
        <f>'4 หักเงินเดือนเขต4'!G66*0.01</f>
        <v>4337318.59</v>
      </c>
      <c r="M67" s="10">
        <f>'4 หักเงินเดือนเขต4'!G66*0.02</f>
        <v>8674637.1799999997</v>
      </c>
      <c r="N67" s="10">
        <f>'4 หักเงินเดือนเขต4'!G66*0.03</f>
        <v>13011955.77</v>
      </c>
      <c r="O67" s="10">
        <f>'4 หักเงินเดือนเขต4'!G66*0.04</f>
        <v>17349274.359999999</v>
      </c>
      <c r="P67" s="10">
        <f>'4 หักเงินเดือนเขต4'!G66*0.05</f>
        <v>21686592.950000003</v>
      </c>
      <c r="Q67" s="87">
        <v>11305086</v>
      </c>
      <c r="R67" s="77">
        <v>5754494.9800000004</v>
      </c>
      <c r="S67" s="10">
        <f t="shared" si="50"/>
        <v>247092041.58418661</v>
      </c>
      <c r="T67" s="10">
        <f t="shared" si="7"/>
        <v>238417404.40418661</v>
      </c>
      <c r="U67" s="10">
        <f t="shared" ref="U67:U78" si="303">J67-(K67+L67+N67)</f>
        <v>234080085.81418663</v>
      </c>
      <c r="V67" s="10">
        <f t="shared" ref="V67:V78" si="304">J67-(K67+L67+O67)</f>
        <v>229742767.2241866</v>
      </c>
      <c r="W67" s="10">
        <f t="shared" ref="W67:W78" si="305">J67-(K67+L67+P67)</f>
        <v>225405448.63418663</v>
      </c>
      <c r="X67" s="91">
        <v>621407658.00999999</v>
      </c>
      <c r="Y67" s="91">
        <f t="shared" ref="Y67:Y78" si="306">X67*0.2</f>
        <v>124281531.602</v>
      </c>
      <c r="Z67" s="105">
        <f>S67/'1 OPเขต4'!G67</f>
        <v>1911.9443621296437</v>
      </c>
      <c r="AA67" s="91">
        <f>T67/'1 OPเขต4'!G67</f>
        <v>1844.8219103360257</v>
      </c>
      <c r="AB67" s="91">
        <f>U67/'1 OPเขต4'!G67</f>
        <v>1811.2606844392169</v>
      </c>
      <c r="AC67" s="91">
        <f>V67/'1 OPเขต4'!G67</f>
        <v>1777.6994585424077</v>
      </c>
      <c r="AD67" s="91">
        <f>W67/'1 OPเขต4'!G67</f>
        <v>1744.1382326455989</v>
      </c>
      <c r="AE67" s="91">
        <f>VLOOKUP($E67,'[1]moc eval'!$C$2:$U$846,19,FALSE)</f>
        <v>590218905.24980283</v>
      </c>
      <c r="AF67" s="91">
        <f t="shared" ref="AF67:AF78" si="307">AE67*0.8</f>
        <v>472175124.19984227</v>
      </c>
      <c r="AG67" s="96">
        <v>221224872.69</v>
      </c>
      <c r="AH67" s="170">
        <v>314923336.67000002</v>
      </c>
      <c r="AI67" s="91">
        <f t="shared" ref="AI67:AI78" si="308">(T67-AF67)</f>
        <v>-233757719.79565567</v>
      </c>
      <c r="AJ67" s="91">
        <f t="shared" ref="AJ67:AJ78" si="309">(T67-AF67)+Q67</f>
        <v>-222452633.79565567</v>
      </c>
      <c r="AK67" s="91">
        <f t="shared" ref="AK67:AK78" si="310">(T67-AF67)+(Q67+Y67)</f>
        <v>-98171102.19365567</v>
      </c>
      <c r="AL67" s="91">
        <f t="shared" ref="AL67:AL78" si="311">T67-AG67</f>
        <v>17192531.714186609</v>
      </c>
      <c r="AM67" s="91">
        <f t="shared" ref="AM67:AM78" si="312">(T67-AG67)+Q67</f>
        <v>28497617.714186609</v>
      </c>
      <c r="AN67" s="91">
        <f t="shared" ref="AN67:AN78" si="313">(T67-AG67)+(Q67+Y67)</f>
        <v>152779149.31618661</v>
      </c>
      <c r="AO67" s="91">
        <f t="shared" ref="AO67:AO78" si="314">(AI67+AL67)/2</f>
        <v>-108282594.04073453</v>
      </c>
      <c r="AP67" s="91">
        <f t="shared" ref="AP67:AP78" si="315">(AJ67+AM67)/2</f>
        <v>-96977508.040734529</v>
      </c>
      <c r="AQ67" s="91">
        <f t="shared" ref="AQ67:AQ78" si="316">(AK67+AN67)/2</f>
        <v>27304023.561265469</v>
      </c>
      <c r="AR67" s="91">
        <f t="shared" ref="AR67:AR78" si="317">(U67-AF67)</f>
        <v>-238095038.38565564</v>
      </c>
      <c r="AS67" s="91">
        <f t="shared" ref="AS67:AS78" si="318">(U67-AF67)+Q67</f>
        <v>-226789952.38565564</v>
      </c>
      <c r="AT67" s="91">
        <f t="shared" ref="AT67:AT78" si="319">(U67-AF67)+(Q67+Y67)</f>
        <v>-102508420.78365564</v>
      </c>
      <c r="AU67" s="91">
        <f t="shared" ref="AU67:AU78" si="320">(U67-AG67)</f>
        <v>12855213.124186635</v>
      </c>
      <c r="AV67" s="91">
        <f t="shared" ref="AV67:AV78" si="321">(U67-AG67)+Q67</f>
        <v>24160299.124186635</v>
      </c>
      <c r="AW67" s="91">
        <f t="shared" ref="AW67:AW78" si="322">(U67-AG67)+(Q67+Y67)</f>
        <v>148441830.72618663</v>
      </c>
      <c r="AX67" s="91">
        <f t="shared" ref="AX67:AX78" si="323">(AR67+AU67)/2</f>
        <v>-112619912.6307345</v>
      </c>
      <c r="AY67" s="91">
        <f t="shared" ref="AY67:AY78" si="324">(AS67+AV67)/2</f>
        <v>-101314826.6307345</v>
      </c>
      <c r="AZ67" s="91">
        <f t="shared" ref="AZ67:AZ78" si="325">(AT67+AW67)/2</f>
        <v>22966704.971265495</v>
      </c>
      <c r="BA67" s="91">
        <f t="shared" ref="BA67:BA78" si="326">(V67-AF67)</f>
        <v>-242432356.97565567</v>
      </c>
      <c r="BB67" s="91">
        <f t="shared" ref="BB67:BB78" si="327">(V67-AF67)+(Q67)</f>
        <v>-231127270.97565567</v>
      </c>
      <c r="BC67" s="91">
        <f t="shared" ref="BC67:BC78" si="328">(V67-AF67)+(Q67+Y67)</f>
        <v>-106845739.37365568</v>
      </c>
      <c r="BD67" s="91">
        <f t="shared" ref="BD67:BD78" si="329">(V67-AG67)</f>
        <v>8517894.5341866016</v>
      </c>
      <c r="BE67" s="91">
        <f t="shared" ref="BE67:BE78" si="330">(V67-AG67)+(Q67)</f>
        <v>19822980.534186602</v>
      </c>
      <c r="BF67" s="91">
        <f t="shared" ref="BF67:BF78" si="331">(V67-AG67)+(Q67+Y67)</f>
        <v>144104512.1361866</v>
      </c>
      <c r="BG67" s="91">
        <f t="shared" ref="BG67:BG78" si="332">(BA67+BD67)/2</f>
        <v>-116957231.22073454</v>
      </c>
      <c r="BH67" s="91">
        <f t="shared" ref="BH67:BH78" si="333">(BB67+BE67)/2</f>
        <v>-105652145.22073454</v>
      </c>
      <c r="BI67" s="91">
        <f t="shared" ref="BI67:BI78" si="334">(BC67+BF67)/2</f>
        <v>18629386.381265461</v>
      </c>
      <c r="BJ67" s="91">
        <f t="shared" ref="BJ67:BJ78" si="335">(W67-AF67)</f>
        <v>-246769675.56565565</v>
      </c>
      <c r="BK67" s="91">
        <f t="shared" ref="BK67:BK78" si="336">(W67-AF67)+(Q67)</f>
        <v>-235464589.56565565</v>
      </c>
      <c r="BL67" s="91">
        <f t="shared" ref="BL67:BL78" si="337">(W67-AF67)+(Q67+Y67)</f>
        <v>-111183057.96365565</v>
      </c>
      <c r="BM67" s="91">
        <f t="shared" ref="BM67:BM78" si="338">(W67-AG67)</f>
        <v>4180575.9441866279</v>
      </c>
      <c r="BN67" s="91">
        <f t="shared" ref="BN67:BN78" si="339">(W67-AG67)+(Q67)</f>
        <v>15485661.944186628</v>
      </c>
      <c r="BO67" s="91">
        <f t="shared" ref="BO67:BO78" si="340">(W67-AG67)+(Q67+Y67)</f>
        <v>139767193.54618663</v>
      </c>
      <c r="BP67" s="91">
        <f t="shared" ref="BP67:BP78" si="341">(BJ67+BM67)/2</f>
        <v>-121294549.81073451</v>
      </c>
      <c r="BQ67" s="91">
        <f t="shared" ref="BQ67:BQ78" si="342">(BK67+BN67)/2</f>
        <v>-109989463.81073451</v>
      </c>
      <c r="BR67" s="91">
        <f t="shared" ref="BR67:BR78" si="343">(BL67+BO67)/2</f>
        <v>14292067.791265488</v>
      </c>
    </row>
    <row r="68" spans="1:70">
      <c r="A68" s="4">
        <v>253</v>
      </c>
      <c r="B68" s="4">
        <v>4</v>
      </c>
      <c r="C68" s="5" t="s">
        <v>146</v>
      </c>
      <c r="D68" s="5" t="s">
        <v>147</v>
      </c>
      <c r="E68" s="76">
        <v>10695</v>
      </c>
      <c r="F68" s="5" t="s">
        <v>149</v>
      </c>
      <c r="G68" s="77">
        <f>'1 OPเขต4'!N68</f>
        <v>60548803.100000001</v>
      </c>
      <c r="H68" s="84">
        <f>'2 IP เขต4'!L67</f>
        <v>126681181.10722809</v>
      </c>
      <c r="I68" s="84">
        <f>'3 PP เขต4'!K67</f>
        <v>14134306.49</v>
      </c>
      <c r="J68" s="10">
        <f t="shared" si="0"/>
        <v>201364290.6972281</v>
      </c>
      <c r="K68" s="10">
        <f>'4 หักเงินเดือนเขต4'!H67</f>
        <v>151731352</v>
      </c>
      <c r="L68" s="10">
        <f>'4 หักเงินเดือนเขต4'!G67*0.01</f>
        <v>2490229.81</v>
      </c>
      <c r="M68" s="10">
        <f>'4 หักเงินเดือนเขต4'!G67*0.02</f>
        <v>4980459.62</v>
      </c>
      <c r="N68" s="10">
        <f>'4 หักเงินเดือนเขต4'!G67*0.03</f>
        <v>7470689.4299999997</v>
      </c>
      <c r="O68" s="10">
        <f>'4 หักเงินเดือนเขต4'!G67*0.04</f>
        <v>9960919.2400000002</v>
      </c>
      <c r="P68" s="10">
        <f>'4 หักเงินเดือนเขต4'!G67*0.05</f>
        <v>12451149.050000001</v>
      </c>
      <c r="Q68" s="87">
        <v>7497865</v>
      </c>
      <c r="R68" s="77">
        <v>2659972.96</v>
      </c>
      <c r="S68" s="10">
        <f t="shared" si="50"/>
        <v>47142708.887228101</v>
      </c>
      <c r="T68" s="10">
        <f t="shared" si="7"/>
        <v>42162249.267228097</v>
      </c>
      <c r="U68" s="10">
        <f t="shared" si="303"/>
        <v>39672019.457228094</v>
      </c>
      <c r="V68" s="10">
        <f t="shared" si="304"/>
        <v>37181789.647228092</v>
      </c>
      <c r="W68" s="10">
        <f t="shared" si="305"/>
        <v>34691559.83722809</v>
      </c>
      <c r="X68" s="91">
        <v>14124444.939999999</v>
      </c>
      <c r="Y68" s="91">
        <f t="shared" si="306"/>
        <v>2824888.9879999999</v>
      </c>
      <c r="Z68" s="108">
        <f>S68/'1 OPเขต4'!G68</f>
        <v>791.11778632703647</v>
      </c>
      <c r="AA68" s="108">
        <f>T68/'1 OPเขต4'!G68</f>
        <v>707.53900431663192</v>
      </c>
      <c r="AB68" s="108">
        <f>U68/'1 OPเขต4'!G68</f>
        <v>665.7496133114297</v>
      </c>
      <c r="AC68" s="108">
        <f>V68/'1 OPเขต4'!G68</f>
        <v>623.96022230622737</v>
      </c>
      <c r="AD68" s="108">
        <f>W68/'1 OPเขต4'!G68</f>
        <v>582.17083130102515</v>
      </c>
      <c r="AE68" s="91">
        <f>VLOOKUP($E68,'[1]moc eval'!$C$2:$U$846,19,FALSE)</f>
        <v>173214575.04331952</v>
      </c>
      <c r="AF68" s="91">
        <f t="shared" si="307"/>
        <v>138571660.03465563</v>
      </c>
      <c r="AG68" s="96">
        <v>69908994.039999992</v>
      </c>
      <c r="AH68" s="170">
        <v>78322183.760000005</v>
      </c>
      <c r="AI68" s="91">
        <f t="shared" si="308"/>
        <v>-96409410.767427534</v>
      </c>
      <c r="AJ68" s="91">
        <f t="shared" si="309"/>
        <v>-88911545.767427534</v>
      </c>
      <c r="AK68" s="91">
        <f t="shared" si="310"/>
        <v>-86086656.779427528</v>
      </c>
      <c r="AL68" s="91">
        <f t="shared" si="311"/>
        <v>-27746744.772771895</v>
      </c>
      <c r="AM68" s="91">
        <f t="shared" si="312"/>
        <v>-20248879.772771895</v>
      </c>
      <c r="AN68" s="91">
        <f t="shared" si="313"/>
        <v>-17423990.784771897</v>
      </c>
      <c r="AO68" s="91">
        <f t="shared" si="314"/>
        <v>-62078077.770099714</v>
      </c>
      <c r="AP68" s="91">
        <f t="shared" si="315"/>
        <v>-54580212.770099714</v>
      </c>
      <c r="AQ68" s="91">
        <f t="shared" si="316"/>
        <v>-51755323.782099709</v>
      </c>
      <c r="AR68" s="91">
        <f t="shared" si="317"/>
        <v>-98899640.577427536</v>
      </c>
      <c r="AS68" s="91">
        <f t="shared" si="318"/>
        <v>-91401775.577427536</v>
      </c>
      <c r="AT68" s="91">
        <f t="shared" si="319"/>
        <v>-88576886.589427531</v>
      </c>
      <c r="AU68" s="91">
        <f t="shared" si="320"/>
        <v>-30236974.582771897</v>
      </c>
      <c r="AV68" s="91">
        <f t="shared" si="321"/>
        <v>-22739109.582771897</v>
      </c>
      <c r="AW68" s="91">
        <f t="shared" si="322"/>
        <v>-19914220.594771899</v>
      </c>
      <c r="AX68" s="91">
        <f t="shared" si="323"/>
        <v>-64568307.580099717</v>
      </c>
      <c r="AY68" s="91">
        <f t="shared" si="324"/>
        <v>-57070442.580099717</v>
      </c>
      <c r="AZ68" s="91">
        <f t="shared" si="325"/>
        <v>-54245553.592099711</v>
      </c>
      <c r="BA68" s="91">
        <f t="shared" si="326"/>
        <v>-101389870.38742754</v>
      </c>
      <c r="BB68" s="91">
        <f t="shared" si="327"/>
        <v>-93892005.387427539</v>
      </c>
      <c r="BC68" s="91">
        <f t="shared" si="328"/>
        <v>-91067116.399427533</v>
      </c>
      <c r="BD68" s="91">
        <f t="shared" si="329"/>
        <v>-32727204.3927719</v>
      </c>
      <c r="BE68" s="91">
        <f t="shared" si="330"/>
        <v>-25229339.3927719</v>
      </c>
      <c r="BF68" s="91">
        <f t="shared" si="331"/>
        <v>-22404450.404771902</v>
      </c>
      <c r="BG68" s="91">
        <f t="shared" si="332"/>
        <v>-67058537.390099719</v>
      </c>
      <c r="BH68" s="91">
        <f t="shared" si="333"/>
        <v>-59560672.390099719</v>
      </c>
      <c r="BI68" s="91">
        <f t="shared" si="334"/>
        <v>-56735783.402099714</v>
      </c>
      <c r="BJ68" s="91">
        <f t="shared" si="335"/>
        <v>-103880100.19742754</v>
      </c>
      <c r="BK68" s="91">
        <f t="shared" si="336"/>
        <v>-96382235.197427541</v>
      </c>
      <c r="BL68" s="91">
        <f t="shared" si="337"/>
        <v>-93557346.209427536</v>
      </c>
      <c r="BM68" s="91">
        <f t="shared" si="338"/>
        <v>-35217434.202771902</v>
      </c>
      <c r="BN68" s="91">
        <f t="shared" si="339"/>
        <v>-27719569.202771902</v>
      </c>
      <c r="BO68" s="91">
        <f t="shared" si="340"/>
        <v>-24894680.214771904</v>
      </c>
      <c r="BP68" s="91">
        <f t="shared" si="341"/>
        <v>-69548767.200099722</v>
      </c>
      <c r="BQ68" s="91">
        <f t="shared" si="342"/>
        <v>-62050902.200099722</v>
      </c>
      <c r="BR68" s="91">
        <f t="shared" si="343"/>
        <v>-59226013.212099716</v>
      </c>
    </row>
    <row r="69" spans="1:70">
      <c r="A69" s="4">
        <v>254</v>
      </c>
      <c r="B69" s="4">
        <v>4</v>
      </c>
      <c r="C69" s="5" t="s">
        <v>146</v>
      </c>
      <c r="D69" s="5" t="s">
        <v>147</v>
      </c>
      <c r="E69" s="76">
        <v>10807</v>
      </c>
      <c r="F69" s="5" t="s">
        <v>150</v>
      </c>
      <c r="G69" s="77">
        <f>'1 OPเขต4'!N69</f>
        <v>50088156.550000004</v>
      </c>
      <c r="H69" s="84">
        <f>'2 IP เขต4'!L68</f>
        <v>20219552.976</v>
      </c>
      <c r="I69" s="84">
        <f>'3 PP เขต4'!K68</f>
        <v>13829963.979999999</v>
      </c>
      <c r="J69" s="10">
        <f t="shared" si="0"/>
        <v>84137673.506000012</v>
      </c>
      <c r="K69" s="10">
        <f>'4 หักเงินเดือนเขต4'!H68</f>
        <v>41103087</v>
      </c>
      <c r="L69" s="10">
        <f>'4 หักเงินเดือนเขต4'!G68*0.01</f>
        <v>674587.89</v>
      </c>
      <c r="M69" s="10">
        <f>'4 หักเงินเดือนเขต4'!G68*0.02</f>
        <v>1349175.78</v>
      </c>
      <c r="N69" s="10">
        <f>'4 หักเงินเดือนเขต4'!G68*0.03</f>
        <v>2023763.67</v>
      </c>
      <c r="O69" s="10">
        <f>'4 หักเงินเดือนเขต4'!G68*0.04</f>
        <v>2698351.56</v>
      </c>
      <c r="P69" s="10">
        <f>'4 หักเงินเดือนเขต4'!G68*0.05</f>
        <v>3372939.45</v>
      </c>
      <c r="Q69" s="87">
        <v>3694418</v>
      </c>
      <c r="R69" s="77">
        <v>2194557.38</v>
      </c>
      <c r="S69" s="10">
        <f t="shared" si="50"/>
        <v>42359998.616000012</v>
      </c>
      <c r="T69" s="10">
        <f t="shared" si="7"/>
        <v>41010822.83600001</v>
      </c>
      <c r="U69" s="10">
        <f t="shared" si="303"/>
        <v>40336234.94600001</v>
      </c>
      <c r="V69" s="10">
        <f t="shared" si="304"/>
        <v>39661647.056000009</v>
      </c>
      <c r="W69" s="10">
        <f t="shared" si="305"/>
        <v>38987059.166000009</v>
      </c>
      <c r="X69" s="91">
        <v>35753553.57</v>
      </c>
      <c r="Y69" s="91">
        <f t="shared" si="306"/>
        <v>7150710.7140000006</v>
      </c>
      <c r="Z69" s="108">
        <f>S69/'1 OPเขต4'!G69</f>
        <v>859.31633260979834</v>
      </c>
      <c r="AA69" s="108">
        <f>T69/'1 OPเขต4'!G69</f>
        <v>831.94690812455644</v>
      </c>
      <c r="AB69" s="108">
        <f>U69/'1 OPเขต4'!G69</f>
        <v>818.26219588193544</v>
      </c>
      <c r="AC69" s="108">
        <f>V69/'1 OPเขต4'!G69</f>
        <v>804.57748363931455</v>
      </c>
      <c r="AD69" s="108">
        <f>W69/'1 OPเขต4'!G69</f>
        <v>790.89277139669355</v>
      </c>
      <c r="AE69" s="91">
        <f>VLOOKUP($E69,'[1]moc eval'!$C$2:$U$846,19,FALSE)</f>
        <v>51381579.374788754</v>
      </c>
      <c r="AF69" s="91">
        <f t="shared" si="307"/>
        <v>41105263.499831006</v>
      </c>
      <c r="AG69" s="96">
        <v>41148864.270000003</v>
      </c>
      <c r="AH69" s="170">
        <v>48618607.079999998</v>
      </c>
      <c r="AI69" s="91">
        <f t="shared" si="308"/>
        <v>-94440.66383099556</v>
      </c>
      <c r="AJ69" s="91">
        <f t="shared" si="309"/>
        <v>3599977.3361690044</v>
      </c>
      <c r="AK69" s="91">
        <f t="shared" si="310"/>
        <v>10750688.050169006</v>
      </c>
      <c r="AL69" s="91">
        <f t="shared" si="311"/>
        <v>-138041.43399999291</v>
      </c>
      <c r="AM69" s="91">
        <f t="shared" si="312"/>
        <v>3556376.5660000071</v>
      </c>
      <c r="AN69" s="91">
        <f t="shared" si="313"/>
        <v>10707087.280000009</v>
      </c>
      <c r="AO69" s="91">
        <f t="shared" si="314"/>
        <v>-116241.04891549423</v>
      </c>
      <c r="AP69" s="91">
        <f t="shared" si="315"/>
        <v>3578176.9510845058</v>
      </c>
      <c r="AQ69" s="91">
        <f t="shared" si="316"/>
        <v>10728887.665084507</v>
      </c>
      <c r="AR69" s="91">
        <f t="shared" si="317"/>
        <v>-769028.55383099616</v>
      </c>
      <c r="AS69" s="91">
        <f t="shared" si="318"/>
        <v>2925389.4461690038</v>
      </c>
      <c r="AT69" s="91">
        <f t="shared" si="319"/>
        <v>10076100.160169005</v>
      </c>
      <c r="AU69" s="91">
        <f t="shared" si="320"/>
        <v>-812629.3239999935</v>
      </c>
      <c r="AV69" s="91">
        <f t="shared" si="321"/>
        <v>2881788.6760000065</v>
      </c>
      <c r="AW69" s="91">
        <f t="shared" si="322"/>
        <v>10032499.390000008</v>
      </c>
      <c r="AX69" s="91">
        <f t="shared" si="323"/>
        <v>-790828.93891549483</v>
      </c>
      <c r="AY69" s="91">
        <f t="shared" si="324"/>
        <v>2903589.0610845052</v>
      </c>
      <c r="AZ69" s="91">
        <f t="shared" si="325"/>
        <v>10054299.775084507</v>
      </c>
      <c r="BA69" s="91">
        <f t="shared" si="326"/>
        <v>-1443616.4438309968</v>
      </c>
      <c r="BB69" s="91">
        <f t="shared" si="327"/>
        <v>2250801.5561690032</v>
      </c>
      <c r="BC69" s="91">
        <f t="shared" si="328"/>
        <v>9401512.2701690048</v>
      </c>
      <c r="BD69" s="91">
        <f t="shared" si="329"/>
        <v>-1487217.2139999941</v>
      </c>
      <c r="BE69" s="91">
        <f t="shared" si="330"/>
        <v>2207200.7860000059</v>
      </c>
      <c r="BF69" s="91">
        <f t="shared" si="331"/>
        <v>9357911.5000000075</v>
      </c>
      <c r="BG69" s="91">
        <f t="shared" si="332"/>
        <v>-1465416.8289154954</v>
      </c>
      <c r="BH69" s="91">
        <f t="shared" si="333"/>
        <v>2229001.1710845046</v>
      </c>
      <c r="BI69" s="91">
        <f t="shared" si="334"/>
        <v>9379711.8850845061</v>
      </c>
      <c r="BJ69" s="91">
        <f t="shared" si="335"/>
        <v>-2118204.3338309973</v>
      </c>
      <c r="BK69" s="91">
        <f t="shared" si="336"/>
        <v>1576213.6661690027</v>
      </c>
      <c r="BL69" s="91">
        <f t="shared" si="337"/>
        <v>8726924.3801690042</v>
      </c>
      <c r="BM69" s="91">
        <f t="shared" si="338"/>
        <v>-2161805.1039999947</v>
      </c>
      <c r="BN69" s="91">
        <f t="shared" si="339"/>
        <v>1532612.8960000053</v>
      </c>
      <c r="BO69" s="91">
        <f t="shared" si="340"/>
        <v>8683323.6100000069</v>
      </c>
      <c r="BP69" s="91">
        <f t="shared" si="341"/>
        <v>-2140004.718915496</v>
      </c>
      <c r="BQ69" s="91">
        <f t="shared" si="342"/>
        <v>1554413.281084504</v>
      </c>
      <c r="BR69" s="91">
        <f t="shared" si="343"/>
        <v>8705123.9950845055</v>
      </c>
    </row>
    <row r="70" spans="1:70">
      <c r="A70" s="4">
        <v>255</v>
      </c>
      <c r="B70" s="4">
        <v>4</v>
      </c>
      <c r="C70" s="5" t="s">
        <v>146</v>
      </c>
      <c r="D70" s="5" t="s">
        <v>147</v>
      </c>
      <c r="E70" s="76">
        <v>10808</v>
      </c>
      <c r="F70" s="5" t="s">
        <v>151</v>
      </c>
      <c r="G70" s="77">
        <f>'1 OPเขต4'!N70</f>
        <v>33790072.950000003</v>
      </c>
      <c r="H70" s="84">
        <f>'2 IP เขต4'!L69</f>
        <v>11694225.85</v>
      </c>
      <c r="I70" s="84">
        <f>'3 PP เขต4'!K69</f>
        <v>9090203.1300000008</v>
      </c>
      <c r="J70" s="10">
        <f t="shared" ref="J70:J83" si="344">G70+H70+I70</f>
        <v>54574501.930000007</v>
      </c>
      <c r="K70" s="10">
        <f>'4 หักเงินเดือนเขต4'!H69</f>
        <v>30725267</v>
      </c>
      <c r="L70" s="10">
        <f>'4 หักเงินเดือนเขต4'!G69*0.01</f>
        <v>504266.09</v>
      </c>
      <c r="M70" s="10">
        <f>'4 หักเงินเดือนเขต4'!G69*0.02</f>
        <v>1008532.18</v>
      </c>
      <c r="N70" s="10">
        <f>'4 หักเงินเดือนเขต4'!G69*0.03</f>
        <v>1512798.27</v>
      </c>
      <c r="O70" s="10">
        <f>'4 หักเงินเดือนเขต4'!G69*0.04</f>
        <v>2017064.36</v>
      </c>
      <c r="P70" s="10">
        <f>'4 หักเงินเดือนเขต4'!G69*0.05</f>
        <v>2521330.4500000002</v>
      </c>
      <c r="Q70" s="87">
        <v>2433381</v>
      </c>
      <c r="R70" s="77">
        <v>1481665.14</v>
      </c>
      <c r="S70" s="10">
        <f t="shared" si="50"/>
        <v>23344968.840000007</v>
      </c>
      <c r="T70" s="10">
        <f t="shared" si="7"/>
        <v>22336436.660000008</v>
      </c>
      <c r="U70" s="10">
        <f t="shared" si="303"/>
        <v>21832170.570000008</v>
      </c>
      <c r="V70" s="10">
        <f t="shared" si="304"/>
        <v>21327904.480000008</v>
      </c>
      <c r="W70" s="10">
        <f t="shared" si="305"/>
        <v>20823638.390000008</v>
      </c>
      <c r="X70" s="91">
        <v>20793329.239999998</v>
      </c>
      <c r="Y70" s="91">
        <f t="shared" si="306"/>
        <v>4158665.8479999998</v>
      </c>
      <c r="Z70" s="108">
        <f>S70/'1 OPเขต4'!G70</f>
        <v>701.99876229138499</v>
      </c>
      <c r="AA70" s="108">
        <f>T70/'1 OPเขต4'!G70</f>
        <v>671.67152789054296</v>
      </c>
      <c r="AB70" s="108">
        <f>U70/'1 OPเขต4'!G70</f>
        <v>656.507910690122</v>
      </c>
      <c r="AC70" s="108">
        <f>V70/'1 OPเขต4'!G70</f>
        <v>641.34429348970104</v>
      </c>
      <c r="AD70" s="108">
        <f>W70/'1 OPเขต4'!G70</f>
        <v>626.18067628928009</v>
      </c>
      <c r="AE70" s="91">
        <f>VLOOKUP($E70,'[1]moc eval'!$C$2:$U$846,19,FALSE)</f>
        <v>30834217.156088382</v>
      </c>
      <c r="AF70" s="91">
        <f t="shared" si="307"/>
        <v>24667373.724870708</v>
      </c>
      <c r="AG70" s="96">
        <v>29479618.969999999</v>
      </c>
      <c r="AH70" s="170">
        <v>29166549.460000001</v>
      </c>
      <c r="AI70" s="91">
        <f t="shared" si="308"/>
        <v>-2330937.0648707002</v>
      </c>
      <c r="AJ70" s="91">
        <f t="shared" si="309"/>
        <v>102443.93512929976</v>
      </c>
      <c r="AK70" s="91">
        <f t="shared" si="310"/>
        <v>4261109.7831292991</v>
      </c>
      <c r="AL70" s="91">
        <f t="shared" si="311"/>
        <v>-7143182.3099999912</v>
      </c>
      <c r="AM70" s="91">
        <f t="shared" si="312"/>
        <v>-4709801.3099999912</v>
      </c>
      <c r="AN70" s="91">
        <f t="shared" si="313"/>
        <v>-551135.46199999191</v>
      </c>
      <c r="AO70" s="91">
        <f t="shared" si="314"/>
        <v>-4737059.6874353457</v>
      </c>
      <c r="AP70" s="91">
        <f t="shared" si="315"/>
        <v>-2303678.6874353457</v>
      </c>
      <c r="AQ70" s="91">
        <f t="shared" si="316"/>
        <v>1854987.1605646536</v>
      </c>
      <c r="AR70" s="91">
        <f t="shared" si="317"/>
        <v>-2835203.1548707001</v>
      </c>
      <c r="AS70" s="91">
        <f t="shared" si="318"/>
        <v>-401822.15487070009</v>
      </c>
      <c r="AT70" s="91">
        <f t="shared" si="319"/>
        <v>3756843.6931292992</v>
      </c>
      <c r="AU70" s="91">
        <f t="shared" si="320"/>
        <v>-7647448.3999999911</v>
      </c>
      <c r="AV70" s="91">
        <f t="shared" si="321"/>
        <v>-5214067.3999999911</v>
      </c>
      <c r="AW70" s="91">
        <f t="shared" si="322"/>
        <v>-1055401.5519999918</v>
      </c>
      <c r="AX70" s="91">
        <f t="shared" si="323"/>
        <v>-5241325.7774353456</v>
      </c>
      <c r="AY70" s="91">
        <f t="shared" si="324"/>
        <v>-2807944.7774353456</v>
      </c>
      <c r="AZ70" s="91">
        <f t="shared" si="325"/>
        <v>1350721.0705646537</v>
      </c>
      <c r="BA70" s="91">
        <f t="shared" si="326"/>
        <v>-3339469.2448706999</v>
      </c>
      <c r="BB70" s="91">
        <f t="shared" si="327"/>
        <v>-906088.24487069994</v>
      </c>
      <c r="BC70" s="91">
        <f t="shared" si="328"/>
        <v>3252577.6031292994</v>
      </c>
      <c r="BD70" s="91">
        <f t="shared" si="329"/>
        <v>-8151714.4899999909</v>
      </c>
      <c r="BE70" s="91">
        <f t="shared" si="330"/>
        <v>-5718333.4899999909</v>
      </c>
      <c r="BF70" s="91">
        <f t="shared" si="331"/>
        <v>-1559667.6419999916</v>
      </c>
      <c r="BG70" s="91">
        <f t="shared" si="332"/>
        <v>-5745591.8674353454</v>
      </c>
      <c r="BH70" s="91">
        <f t="shared" si="333"/>
        <v>-3312210.8674353454</v>
      </c>
      <c r="BI70" s="91">
        <f t="shared" si="334"/>
        <v>846454.98056465387</v>
      </c>
      <c r="BJ70" s="91">
        <f t="shared" si="335"/>
        <v>-3843735.3348706998</v>
      </c>
      <c r="BK70" s="91">
        <f t="shared" si="336"/>
        <v>-1410354.3348706998</v>
      </c>
      <c r="BL70" s="91">
        <f t="shared" si="337"/>
        <v>2748311.5131292995</v>
      </c>
      <c r="BM70" s="91">
        <f t="shared" si="338"/>
        <v>-8655980.5799999908</v>
      </c>
      <c r="BN70" s="91">
        <f t="shared" si="339"/>
        <v>-6222599.5799999908</v>
      </c>
      <c r="BO70" s="91">
        <f t="shared" si="340"/>
        <v>-2063933.7319999915</v>
      </c>
      <c r="BP70" s="91">
        <f t="shared" si="341"/>
        <v>-6249857.9574353453</v>
      </c>
      <c r="BQ70" s="91">
        <f t="shared" si="342"/>
        <v>-3816476.9574353453</v>
      </c>
      <c r="BR70" s="91">
        <f t="shared" si="343"/>
        <v>342188.89056465402</v>
      </c>
    </row>
    <row r="71" spans="1:70">
      <c r="A71" s="4">
        <v>256</v>
      </c>
      <c r="B71" s="4">
        <v>4</v>
      </c>
      <c r="C71" s="5" t="s">
        <v>146</v>
      </c>
      <c r="D71" s="5" t="s">
        <v>147</v>
      </c>
      <c r="E71" s="76">
        <v>10809</v>
      </c>
      <c r="F71" s="5" t="s">
        <v>152</v>
      </c>
      <c r="G71" s="77">
        <f>'1 OPเขต4'!N71</f>
        <v>25742640.150000002</v>
      </c>
      <c r="H71" s="84">
        <f>'2 IP เขต4'!L70</f>
        <v>9859110.1549999993</v>
      </c>
      <c r="I71" s="84">
        <f>'3 PP เขต4'!K70</f>
        <v>6529215.1699999999</v>
      </c>
      <c r="J71" s="10">
        <f t="shared" si="344"/>
        <v>42130965.475000001</v>
      </c>
      <c r="K71" s="10">
        <f>'4 หักเงินเดือนเขต4'!H70</f>
        <v>17916038</v>
      </c>
      <c r="L71" s="10">
        <f>'4 หักเงินเดือนเขต4'!G70*0.01</f>
        <v>294039.77</v>
      </c>
      <c r="M71" s="10">
        <f>'4 หักเงินเดือนเขต4'!G70*0.02</f>
        <v>588079.54</v>
      </c>
      <c r="N71" s="10">
        <f>'4 หักเงินเดือนเขต4'!G70*0.03</f>
        <v>882119.30999999994</v>
      </c>
      <c r="O71" s="10">
        <f>'4 หักเงินเดือนเขต4'!G70*0.04</f>
        <v>1176159.08</v>
      </c>
      <c r="P71" s="10">
        <f>'4 หักเงินเดือนเขต4'!G70*0.05</f>
        <v>1470198.85</v>
      </c>
      <c r="Q71" s="87">
        <v>1604047</v>
      </c>
      <c r="R71" s="77">
        <v>1131910.03</v>
      </c>
      <c r="S71" s="10">
        <f t="shared" ref="S71:S83" si="345">J71-(K71+L71)</f>
        <v>23920887.705000002</v>
      </c>
      <c r="T71" s="10">
        <f t="shared" ref="T71:T83" si="346">J71-(K71+L71+M71)</f>
        <v>23332808.165000003</v>
      </c>
      <c r="U71" s="10">
        <f t="shared" si="303"/>
        <v>23038768.395000003</v>
      </c>
      <c r="V71" s="10">
        <f t="shared" si="304"/>
        <v>22744728.625</v>
      </c>
      <c r="W71" s="10">
        <f t="shared" si="305"/>
        <v>22450688.855</v>
      </c>
      <c r="X71" s="91">
        <v>29310909.800000001</v>
      </c>
      <c r="Y71" s="91">
        <f t="shared" si="306"/>
        <v>5862181.9600000009</v>
      </c>
      <c r="Z71" s="108">
        <f>S71/'1 OPเขต4'!G71</f>
        <v>944.18344997039674</v>
      </c>
      <c r="AA71" s="108">
        <f>T71/'1 OPเขต4'!G71</f>
        <v>920.97131103216907</v>
      </c>
      <c r="AB71" s="108">
        <f>U71/'1 OPเขต4'!G71</f>
        <v>909.36524156305518</v>
      </c>
      <c r="AC71" s="108">
        <f>V71/'1 OPเขต4'!G71</f>
        <v>897.75917209394117</v>
      </c>
      <c r="AD71" s="108">
        <f>W71/'1 OPเขต4'!G71</f>
        <v>886.15310262482728</v>
      </c>
      <c r="AE71" s="91">
        <f>VLOOKUP($E71,'[1]moc eval'!$C$2:$U$846,19,FALSE)</f>
        <v>30311265.669273034</v>
      </c>
      <c r="AF71" s="91">
        <f t="shared" si="307"/>
        <v>24249012.535418428</v>
      </c>
      <c r="AG71" s="96">
        <v>34546192.100000001</v>
      </c>
      <c r="AH71" s="170">
        <v>33074906.109999999</v>
      </c>
      <c r="AI71" s="91">
        <f t="shared" si="308"/>
        <v>-916204.37041842565</v>
      </c>
      <c r="AJ71" s="91">
        <f t="shared" si="309"/>
        <v>687842.62958157435</v>
      </c>
      <c r="AK71" s="91">
        <f t="shared" si="310"/>
        <v>6550024.5895815752</v>
      </c>
      <c r="AL71" s="91">
        <f t="shared" si="311"/>
        <v>-11213383.934999999</v>
      </c>
      <c r="AM71" s="91">
        <f t="shared" si="312"/>
        <v>-9609336.9349999987</v>
      </c>
      <c r="AN71" s="91">
        <f t="shared" si="313"/>
        <v>-3747154.9749999978</v>
      </c>
      <c r="AO71" s="91">
        <f t="shared" si="314"/>
        <v>-6064794.1527092122</v>
      </c>
      <c r="AP71" s="91">
        <f t="shared" si="315"/>
        <v>-4460747.1527092122</v>
      </c>
      <c r="AQ71" s="91">
        <f t="shared" si="316"/>
        <v>1401434.8072907887</v>
      </c>
      <c r="AR71" s="91">
        <f t="shared" si="317"/>
        <v>-1210244.1404184252</v>
      </c>
      <c r="AS71" s="91">
        <f t="shared" si="318"/>
        <v>393802.8595815748</v>
      </c>
      <c r="AT71" s="91">
        <f t="shared" si="319"/>
        <v>6255984.8195815757</v>
      </c>
      <c r="AU71" s="91">
        <f t="shared" si="320"/>
        <v>-11507423.704999998</v>
      </c>
      <c r="AV71" s="91">
        <f t="shared" si="321"/>
        <v>-9903376.7049999982</v>
      </c>
      <c r="AW71" s="91">
        <f t="shared" si="322"/>
        <v>-4041194.7449999973</v>
      </c>
      <c r="AX71" s="91">
        <f t="shared" si="323"/>
        <v>-6358833.9227092117</v>
      </c>
      <c r="AY71" s="91">
        <f t="shared" si="324"/>
        <v>-4754786.9227092117</v>
      </c>
      <c r="AZ71" s="91">
        <f t="shared" si="325"/>
        <v>1107395.0372907892</v>
      </c>
      <c r="BA71" s="91">
        <f t="shared" si="326"/>
        <v>-1504283.9104184285</v>
      </c>
      <c r="BB71" s="91">
        <f t="shared" si="327"/>
        <v>99763.089581571519</v>
      </c>
      <c r="BC71" s="91">
        <f t="shared" si="328"/>
        <v>5961945.0495815724</v>
      </c>
      <c r="BD71" s="91">
        <f t="shared" si="329"/>
        <v>-11801463.475000001</v>
      </c>
      <c r="BE71" s="91">
        <f t="shared" si="330"/>
        <v>-10197416.475000001</v>
      </c>
      <c r="BF71" s="91">
        <f t="shared" si="331"/>
        <v>-4335234.5150000006</v>
      </c>
      <c r="BG71" s="91">
        <f t="shared" si="332"/>
        <v>-6652873.692709215</v>
      </c>
      <c r="BH71" s="91">
        <f t="shared" si="333"/>
        <v>-5048826.692709215</v>
      </c>
      <c r="BI71" s="91">
        <f t="shared" si="334"/>
        <v>813355.26729078591</v>
      </c>
      <c r="BJ71" s="91">
        <f t="shared" si="335"/>
        <v>-1798323.680418428</v>
      </c>
      <c r="BK71" s="91">
        <f t="shared" si="336"/>
        <v>-194276.68041842803</v>
      </c>
      <c r="BL71" s="91">
        <f t="shared" si="337"/>
        <v>5667905.2795815729</v>
      </c>
      <c r="BM71" s="91">
        <f t="shared" si="338"/>
        <v>-12095503.245000001</v>
      </c>
      <c r="BN71" s="91">
        <f t="shared" si="339"/>
        <v>-10491456.245000001</v>
      </c>
      <c r="BO71" s="91">
        <f t="shared" si="340"/>
        <v>-4629274.2850000001</v>
      </c>
      <c r="BP71" s="91">
        <f t="shared" si="341"/>
        <v>-6946913.4627092145</v>
      </c>
      <c r="BQ71" s="91">
        <f t="shared" si="342"/>
        <v>-5342866.4627092145</v>
      </c>
      <c r="BR71" s="91">
        <f t="shared" si="343"/>
        <v>519315.49729078636</v>
      </c>
    </row>
    <row r="72" spans="1:70">
      <c r="A72" s="4">
        <v>257</v>
      </c>
      <c r="B72" s="4">
        <v>4</v>
      </c>
      <c r="C72" s="5" t="s">
        <v>146</v>
      </c>
      <c r="D72" s="5" t="s">
        <v>147</v>
      </c>
      <c r="E72" s="76">
        <v>10810</v>
      </c>
      <c r="F72" s="5" t="s">
        <v>153</v>
      </c>
      <c r="G72" s="77">
        <f>'1 OPเขต4'!N72</f>
        <v>10259460.73</v>
      </c>
      <c r="H72" s="84">
        <f>'2 IP เขต4'!L71</f>
        <v>3432009.0929999999</v>
      </c>
      <c r="I72" s="84">
        <f>'3 PP เขต4'!K71</f>
        <v>2821269.43</v>
      </c>
      <c r="J72" s="10">
        <f t="shared" si="344"/>
        <v>16512739.253</v>
      </c>
      <c r="K72" s="10">
        <f>'4 หักเงินเดือนเขต4'!H71</f>
        <v>18339753</v>
      </c>
      <c r="L72" s="10">
        <f>'4 หักเงินเดือนเขต4'!G71*0.01</f>
        <v>300993.83</v>
      </c>
      <c r="M72" s="10">
        <f>'4 หักเงินเดือนเขต4'!G71*0.02</f>
        <v>601987.66</v>
      </c>
      <c r="N72" s="10">
        <f>'4 หักเงินเดือนเขต4'!G71*0.03</f>
        <v>902981.49</v>
      </c>
      <c r="O72" s="10">
        <f>'4 หักเงินเดือนเขต4'!G71*0.04</f>
        <v>1203975.32</v>
      </c>
      <c r="P72" s="10">
        <f>'4 หักเงินเดือนเขต4'!G71*0.05</f>
        <v>1504969.1500000001</v>
      </c>
      <c r="Q72" s="87">
        <v>1080611</v>
      </c>
      <c r="R72" s="77">
        <v>450653.97</v>
      </c>
      <c r="S72" s="10">
        <f t="shared" si="345"/>
        <v>-2128007.5769999977</v>
      </c>
      <c r="T72" s="10">
        <f t="shared" si="346"/>
        <v>-2729995.2369999979</v>
      </c>
      <c r="U72" s="10">
        <f t="shared" si="303"/>
        <v>-3030989.0669999961</v>
      </c>
      <c r="V72" s="10">
        <f t="shared" si="304"/>
        <v>-3331982.896999998</v>
      </c>
      <c r="W72" s="10">
        <f t="shared" si="305"/>
        <v>-3632976.7269999962</v>
      </c>
      <c r="X72" s="91">
        <v>7860002.7599999998</v>
      </c>
      <c r="Y72" s="91">
        <f t="shared" si="306"/>
        <v>1572000.5520000001</v>
      </c>
      <c r="Z72" s="108">
        <f>S72/'1 OPเขต4'!G72</f>
        <v>-210.75642042190728</v>
      </c>
      <c r="AA72" s="108">
        <f>T72/'1 OPเขต4'!G72</f>
        <v>-270.3768680796274</v>
      </c>
      <c r="AB72" s="108">
        <f>U72/'1 OPเขต4'!G72</f>
        <v>-300.18709190848728</v>
      </c>
      <c r="AC72" s="108">
        <f>V72/'1 OPเขต4'!G72</f>
        <v>-329.99731573734755</v>
      </c>
      <c r="AD72" s="108">
        <f>W72/'1 OPเขต4'!G72</f>
        <v>-359.80753956620742</v>
      </c>
      <c r="AE72" s="91">
        <f>VLOOKUP($E72,'[1]moc eval'!$C$2:$U$846,19,FALSE)</f>
        <v>15020625.297668934</v>
      </c>
      <c r="AF72" s="91">
        <f t="shared" si="307"/>
        <v>12016500.238135148</v>
      </c>
      <c r="AG72" s="96">
        <v>14147219.379999999</v>
      </c>
      <c r="AH72" s="170">
        <v>15946653.030000001</v>
      </c>
      <c r="AI72" s="91">
        <f t="shared" si="308"/>
        <v>-14746495.475135146</v>
      </c>
      <c r="AJ72" s="91">
        <f t="shared" si="309"/>
        <v>-13665884.475135146</v>
      </c>
      <c r="AK72" s="91">
        <f t="shared" si="310"/>
        <v>-12093883.923135146</v>
      </c>
      <c r="AL72" s="91">
        <f t="shared" si="311"/>
        <v>-16877214.616999999</v>
      </c>
      <c r="AM72" s="91">
        <f t="shared" si="312"/>
        <v>-15796603.616999999</v>
      </c>
      <c r="AN72" s="91">
        <f t="shared" si="313"/>
        <v>-14224603.064999998</v>
      </c>
      <c r="AO72" s="91">
        <f t="shared" si="314"/>
        <v>-15811855.046067573</v>
      </c>
      <c r="AP72" s="91">
        <f t="shared" si="315"/>
        <v>-14731244.046067573</v>
      </c>
      <c r="AQ72" s="91">
        <f t="shared" si="316"/>
        <v>-13159243.494067572</v>
      </c>
      <c r="AR72" s="91">
        <f t="shared" si="317"/>
        <v>-15047489.305135144</v>
      </c>
      <c r="AS72" s="91">
        <f t="shared" si="318"/>
        <v>-13966878.305135144</v>
      </c>
      <c r="AT72" s="91">
        <f t="shared" si="319"/>
        <v>-12394877.753135145</v>
      </c>
      <c r="AU72" s="91">
        <f t="shared" si="320"/>
        <v>-17178208.446999997</v>
      </c>
      <c r="AV72" s="91">
        <f t="shared" si="321"/>
        <v>-16097597.446999997</v>
      </c>
      <c r="AW72" s="91">
        <f t="shared" si="322"/>
        <v>-14525596.894999996</v>
      </c>
      <c r="AX72" s="91">
        <f t="shared" si="323"/>
        <v>-16112848.876067571</v>
      </c>
      <c r="AY72" s="91">
        <f t="shared" si="324"/>
        <v>-15032237.876067571</v>
      </c>
      <c r="AZ72" s="91">
        <f t="shared" si="325"/>
        <v>-13460237.32406757</v>
      </c>
      <c r="BA72" s="91">
        <f t="shared" si="326"/>
        <v>-15348483.135135146</v>
      </c>
      <c r="BB72" s="91">
        <f t="shared" si="327"/>
        <v>-14267872.135135146</v>
      </c>
      <c r="BC72" s="91">
        <f t="shared" si="328"/>
        <v>-12695871.583135147</v>
      </c>
      <c r="BD72" s="91">
        <f t="shared" si="329"/>
        <v>-17479202.276999995</v>
      </c>
      <c r="BE72" s="91">
        <f t="shared" si="330"/>
        <v>-16398591.276999995</v>
      </c>
      <c r="BF72" s="91">
        <f t="shared" si="331"/>
        <v>-14826590.724999994</v>
      </c>
      <c r="BG72" s="91">
        <f t="shared" si="332"/>
        <v>-16413842.70606757</v>
      </c>
      <c r="BH72" s="91">
        <f t="shared" si="333"/>
        <v>-15333231.70606757</v>
      </c>
      <c r="BI72" s="91">
        <f t="shared" si="334"/>
        <v>-13761231.15406757</v>
      </c>
      <c r="BJ72" s="91">
        <f t="shared" si="335"/>
        <v>-15649476.965135144</v>
      </c>
      <c r="BK72" s="91">
        <f t="shared" si="336"/>
        <v>-14568865.965135144</v>
      </c>
      <c r="BL72" s="91">
        <f t="shared" si="337"/>
        <v>-12996865.413135145</v>
      </c>
      <c r="BM72" s="91">
        <f t="shared" si="338"/>
        <v>-17780196.106999993</v>
      </c>
      <c r="BN72" s="91">
        <f t="shared" si="339"/>
        <v>-16699585.106999993</v>
      </c>
      <c r="BO72" s="91">
        <f t="shared" si="340"/>
        <v>-15127584.554999992</v>
      </c>
      <c r="BP72" s="91">
        <f t="shared" si="341"/>
        <v>-16714836.536067568</v>
      </c>
      <c r="BQ72" s="91">
        <f t="shared" si="342"/>
        <v>-15634225.536067568</v>
      </c>
      <c r="BR72" s="91">
        <f t="shared" si="343"/>
        <v>-14062224.984067569</v>
      </c>
    </row>
    <row r="73" spans="1:70">
      <c r="A73" s="4">
        <v>258</v>
      </c>
      <c r="B73" s="4">
        <v>4</v>
      </c>
      <c r="C73" s="5" t="s">
        <v>146</v>
      </c>
      <c r="D73" s="5" t="s">
        <v>147</v>
      </c>
      <c r="E73" s="76">
        <v>10811</v>
      </c>
      <c r="F73" s="5" t="s">
        <v>154</v>
      </c>
      <c r="G73" s="77">
        <f>'1 OPเขต4'!N73</f>
        <v>26581930.490000002</v>
      </c>
      <c r="H73" s="84">
        <f>'2 IP เขต4'!L72</f>
        <v>8498773.0590000004</v>
      </c>
      <c r="I73" s="84">
        <f>'3 PP เขต4'!K72</f>
        <v>6852777.2300000004</v>
      </c>
      <c r="J73" s="10">
        <f t="shared" si="344"/>
        <v>41933480.778999999</v>
      </c>
      <c r="K73" s="10">
        <f>'4 หักเงินเดือนเขต4'!H72</f>
        <v>21506013</v>
      </c>
      <c r="L73" s="10">
        <f>'4 หักเงินเดือนเขต4'!G72*0.01</f>
        <v>352958.8</v>
      </c>
      <c r="M73" s="10">
        <f>'4 หักเงินเดือนเขต4'!G72*0.02</f>
        <v>705917.6</v>
      </c>
      <c r="N73" s="10">
        <f>'4 หักเงินเดือนเขต4'!G72*0.03</f>
        <v>1058876.3999999999</v>
      </c>
      <c r="O73" s="10">
        <f>'4 หักเงินเดือนเขต4'!G72*0.04</f>
        <v>1411835.2</v>
      </c>
      <c r="P73" s="10">
        <f>'4 หักเงินเดือนเขต4'!G72*0.05</f>
        <v>1764794</v>
      </c>
      <c r="Q73" s="87">
        <v>1571473</v>
      </c>
      <c r="R73" s="77">
        <v>1167706.76</v>
      </c>
      <c r="S73" s="10">
        <f t="shared" si="345"/>
        <v>20074508.978999998</v>
      </c>
      <c r="T73" s="10">
        <f t="shared" si="346"/>
        <v>19368591.378999997</v>
      </c>
      <c r="U73" s="10">
        <f t="shared" si="303"/>
        <v>19015632.579</v>
      </c>
      <c r="V73" s="10">
        <f t="shared" si="304"/>
        <v>18662673.778999999</v>
      </c>
      <c r="W73" s="10">
        <f t="shared" si="305"/>
        <v>18309714.978999998</v>
      </c>
      <c r="X73" s="91">
        <v>-500267.3</v>
      </c>
      <c r="Y73" s="91">
        <f t="shared" si="306"/>
        <v>-100053.46</v>
      </c>
      <c r="Z73" s="108">
        <f>S73/'1 OPเขต4'!G73</f>
        <v>767.34486369022579</v>
      </c>
      <c r="AA73" s="108">
        <f>T73/'1 OPเขต4'!G73</f>
        <v>740.3612774358777</v>
      </c>
      <c r="AB73" s="108">
        <f>U73/'1 OPเขต4'!G73</f>
        <v>726.86948430870382</v>
      </c>
      <c r="AC73" s="108">
        <f>V73/'1 OPเขต4'!G73</f>
        <v>713.37769118152971</v>
      </c>
      <c r="AD73" s="108">
        <f>W73/'1 OPเขต4'!G73</f>
        <v>699.88589805435561</v>
      </c>
      <c r="AE73" s="91">
        <f>VLOOKUP($E73,'[1]moc eval'!$C$2:$U$846,19,FALSE)</f>
        <v>31166069.808568016</v>
      </c>
      <c r="AF73" s="91">
        <f t="shared" si="307"/>
        <v>24932855.846854415</v>
      </c>
      <c r="AG73" s="96">
        <v>30230154.050000001</v>
      </c>
      <c r="AH73" s="170">
        <v>29706441.300000004</v>
      </c>
      <c r="AI73" s="91">
        <f t="shared" si="308"/>
        <v>-5564264.4678544179</v>
      </c>
      <c r="AJ73" s="91">
        <f t="shared" si="309"/>
        <v>-3992791.4678544179</v>
      </c>
      <c r="AK73" s="91">
        <f t="shared" si="310"/>
        <v>-4092844.9278544178</v>
      </c>
      <c r="AL73" s="91">
        <f t="shared" si="311"/>
        <v>-10861562.671000004</v>
      </c>
      <c r="AM73" s="91">
        <f t="shared" si="312"/>
        <v>-9290089.6710000038</v>
      </c>
      <c r="AN73" s="91">
        <f t="shared" si="313"/>
        <v>-9390143.1310000047</v>
      </c>
      <c r="AO73" s="91">
        <f t="shared" si="314"/>
        <v>-8212913.5694272108</v>
      </c>
      <c r="AP73" s="91">
        <f t="shared" si="315"/>
        <v>-6641440.5694272108</v>
      </c>
      <c r="AQ73" s="91">
        <f t="shared" si="316"/>
        <v>-6741494.0294272117</v>
      </c>
      <c r="AR73" s="91">
        <f t="shared" si="317"/>
        <v>-5917223.2678544149</v>
      </c>
      <c r="AS73" s="91">
        <f t="shared" si="318"/>
        <v>-4345750.2678544149</v>
      </c>
      <c r="AT73" s="91">
        <f t="shared" si="319"/>
        <v>-4445803.7278544148</v>
      </c>
      <c r="AU73" s="91">
        <f t="shared" si="320"/>
        <v>-11214521.471000001</v>
      </c>
      <c r="AV73" s="91">
        <f t="shared" si="321"/>
        <v>-9643048.4710000008</v>
      </c>
      <c r="AW73" s="91">
        <f t="shared" si="322"/>
        <v>-9743101.9310000017</v>
      </c>
      <c r="AX73" s="91">
        <f t="shared" si="323"/>
        <v>-8565872.3694272079</v>
      </c>
      <c r="AY73" s="91">
        <f t="shared" si="324"/>
        <v>-6994399.3694272079</v>
      </c>
      <c r="AZ73" s="91">
        <f t="shared" si="325"/>
        <v>-7094452.8294272088</v>
      </c>
      <c r="BA73" s="91">
        <f t="shared" si="326"/>
        <v>-6270182.0678544156</v>
      </c>
      <c r="BB73" s="91">
        <f t="shared" si="327"/>
        <v>-4698709.0678544156</v>
      </c>
      <c r="BC73" s="91">
        <f t="shared" si="328"/>
        <v>-4798762.5278544156</v>
      </c>
      <c r="BD73" s="91">
        <f t="shared" si="329"/>
        <v>-11567480.271000002</v>
      </c>
      <c r="BE73" s="91">
        <f t="shared" si="330"/>
        <v>-9996007.2710000016</v>
      </c>
      <c r="BF73" s="91">
        <f t="shared" si="331"/>
        <v>-10096060.731000002</v>
      </c>
      <c r="BG73" s="91">
        <f t="shared" si="332"/>
        <v>-8918831.1694272086</v>
      </c>
      <c r="BH73" s="91">
        <f t="shared" si="333"/>
        <v>-7347358.1694272086</v>
      </c>
      <c r="BI73" s="91">
        <f t="shared" si="334"/>
        <v>-7447411.6294272095</v>
      </c>
      <c r="BJ73" s="91">
        <f t="shared" si="335"/>
        <v>-6623140.8678544164</v>
      </c>
      <c r="BK73" s="91">
        <f t="shared" si="336"/>
        <v>-5051667.8678544164</v>
      </c>
      <c r="BL73" s="91">
        <f t="shared" si="337"/>
        <v>-5151721.3278544163</v>
      </c>
      <c r="BM73" s="91">
        <f t="shared" si="338"/>
        <v>-11920439.071000002</v>
      </c>
      <c r="BN73" s="91">
        <f t="shared" si="339"/>
        <v>-10348966.071000002</v>
      </c>
      <c r="BO73" s="91">
        <f t="shared" si="340"/>
        <v>-10449019.531000003</v>
      </c>
      <c r="BP73" s="91">
        <f t="shared" si="341"/>
        <v>-9271789.9694272093</v>
      </c>
      <c r="BQ73" s="91">
        <f t="shared" si="342"/>
        <v>-7700316.9694272093</v>
      </c>
      <c r="BR73" s="91">
        <f t="shared" si="343"/>
        <v>-7800370.4294272102</v>
      </c>
    </row>
    <row r="74" spans="1:70">
      <c r="A74" s="4">
        <v>259</v>
      </c>
      <c r="B74" s="4">
        <v>4</v>
      </c>
      <c r="C74" s="5" t="s">
        <v>146</v>
      </c>
      <c r="D74" s="5" t="s">
        <v>147</v>
      </c>
      <c r="E74" s="76">
        <v>10812</v>
      </c>
      <c r="F74" s="5" t="s">
        <v>155</v>
      </c>
      <c r="G74" s="77">
        <f>'1 OPเขต4'!N74</f>
        <v>5685023.5499999998</v>
      </c>
      <c r="H74" s="84">
        <f>'2 IP เขต4'!L73</f>
        <v>2245214.6800000002</v>
      </c>
      <c r="I74" s="84">
        <f>'3 PP เขต4'!K73</f>
        <v>1286485.97</v>
      </c>
      <c r="J74" s="10">
        <f t="shared" si="344"/>
        <v>9216724.2000000011</v>
      </c>
      <c r="K74" s="10">
        <f>'4 หักเงินเดือนเขต4'!H73</f>
        <v>13246740</v>
      </c>
      <c r="L74" s="10">
        <f>'4 หักเงินเดือนเขต4'!G73*0.01</f>
        <v>217406.80000000002</v>
      </c>
      <c r="M74" s="10">
        <f>'4 หักเงินเดือนเขต4'!G73*0.02</f>
        <v>434813.60000000003</v>
      </c>
      <c r="N74" s="10">
        <f>'4 หักเงินเดือนเขต4'!G73*0.03</f>
        <v>652220.4</v>
      </c>
      <c r="O74" s="10">
        <f>'4 หักเงินเดือนเขต4'!G73*0.04</f>
        <v>869627.20000000007</v>
      </c>
      <c r="P74" s="10">
        <f>'4 หักเงินเดือนเขต4'!G73*0.05</f>
        <v>1087034</v>
      </c>
      <c r="Q74" s="87">
        <v>785504</v>
      </c>
      <c r="R74" s="77">
        <v>250206.8</v>
      </c>
      <c r="S74" s="10">
        <f t="shared" si="345"/>
        <v>-4247422.5999999996</v>
      </c>
      <c r="T74" s="10">
        <f t="shared" si="346"/>
        <v>-4682236.1999999993</v>
      </c>
      <c r="U74" s="10">
        <f t="shared" si="303"/>
        <v>-4899643</v>
      </c>
      <c r="V74" s="10">
        <f t="shared" si="304"/>
        <v>-5117049.7999999989</v>
      </c>
      <c r="W74" s="10">
        <f t="shared" si="305"/>
        <v>-5334456.5999999996</v>
      </c>
      <c r="X74" s="91">
        <v>3943105.74</v>
      </c>
      <c r="Y74" s="91">
        <f t="shared" si="306"/>
        <v>788621.14800000004</v>
      </c>
      <c r="Z74" s="108">
        <f>S74/'1 OPเขต4'!G74</f>
        <v>-759.14613047363707</v>
      </c>
      <c r="AA74" s="108">
        <f>T74/'1 OPเขต4'!G74</f>
        <v>-836.86080428954415</v>
      </c>
      <c r="AB74" s="108">
        <f>U74/'1 OPเขต4'!G74</f>
        <v>-875.71814119749774</v>
      </c>
      <c r="AC74" s="108">
        <f>V74/'1 OPเขต4'!G74</f>
        <v>-914.57547810545111</v>
      </c>
      <c r="AD74" s="108">
        <f>W74/'1 OPเขต4'!G74</f>
        <v>-953.43281501340471</v>
      </c>
      <c r="AE74" s="91">
        <f>VLOOKUP($E74,'[1]moc eval'!$C$2:$U$846,19,FALSE)</f>
        <v>12543414.684525052</v>
      </c>
      <c r="AF74" s="91">
        <f t="shared" si="307"/>
        <v>10034731.747620042</v>
      </c>
      <c r="AG74" s="96">
        <v>12637612.700000001</v>
      </c>
      <c r="AH74" s="170">
        <v>14166487.010000002</v>
      </c>
      <c r="AI74" s="91">
        <f t="shared" si="308"/>
        <v>-14716967.947620042</v>
      </c>
      <c r="AJ74" s="91">
        <f t="shared" si="309"/>
        <v>-13931463.947620042</v>
      </c>
      <c r="AK74" s="91">
        <f t="shared" si="310"/>
        <v>-13142842.799620042</v>
      </c>
      <c r="AL74" s="91">
        <f t="shared" si="311"/>
        <v>-17319848.899999999</v>
      </c>
      <c r="AM74" s="91">
        <f t="shared" si="312"/>
        <v>-16534344.899999999</v>
      </c>
      <c r="AN74" s="91">
        <f t="shared" si="313"/>
        <v>-15745723.751999998</v>
      </c>
      <c r="AO74" s="91">
        <f t="shared" si="314"/>
        <v>-16018408.42381002</v>
      </c>
      <c r="AP74" s="91">
        <f t="shared" si="315"/>
        <v>-15232904.42381002</v>
      </c>
      <c r="AQ74" s="91">
        <f t="shared" si="316"/>
        <v>-14444283.27581002</v>
      </c>
      <c r="AR74" s="91">
        <f t="shared" si="317"/>
        <v>-14934374.747620042</v>
      </c>
      <c r="AS74" s="91">
        <f t="shared" si="318"/>
        <v>-14148870.747620042</v>
      </c>
      <c r="AT74" s="91">
        <f t="shared" si="319"/>
        <v>-13360249.599620042</v>
      </c>
      <c r="AU74" s="91">
        <f t="shared" si="320"/>
        <v>-17537255.700000003</v>
      </c>
      <c r="AV74" s="91">
        <f t="shared" si="321"/>
        <v>-16751751.700000003</v>
      </c>
      <c r="AW74" s="91">
        <f t="shared" si="322"/>
        <v>-15963130.552000003</v>
      </c>
      <c r="AX74" s="91">
        <f t="shared" si="323"/>
        <v>-16235815.223810023</v>
      </c>
      <c r="AY74" s="91">
        <f t="shared" si="324"/>
        <v>-15450311.223810023</v>
      </c>
      <c r="AZ74" s="91">
        <f t="shared" si="325"/>
        <v>-14661690.075810023</v>
      </c>
      <c r="BA74" s="91">
        <f t="shared" si="326"/>
        <v>-15151781.547620041</v>
      </c>
      <c r="BB74" s="91">
        <f t="shared" si="327"/>
        <v>-14366277.547620041</v>
      </c>
      <c r="BC74" s="91">
        <f t="shared" si="328"/>
        <v>-13577656.399620041</v>
      </c>
      <c r="BD74" s="91">
        <f t="shared" si="329"/>
        <v>-17754662.5</v>
      </c>
      <c r="BE74" s="91">
        <f t="shared" si="330"/>
        <v>-16969158.5</v>
      </c>
      <c r="BF74" s="91">
        <f t="shared" si="331"/>
        <v>-16180537.352</v>
      </c>
      <c r="BG74" s="91">
        <f t="shared" si="332"/>
        <v>-16453222.023810022</v>
      </c>
      <c r="BH74" s="91">
        <f t="shared" si="333"/>
        <v>-15667718.023810022</v>
      </c>
      <c r="BI74" s="91">
        <f t="shared" si="334"/>
        <v>-14879096.87581002</v>
      </c>
      <c r="BJ74" s="91">
        <f t="shared" si="335"/>
        <v>-15369188.347620042</v>
      </c>
      <c r="BK74" s="91">
        <f t="shared" si="336"/>
        <v>-14583684.347620042</v>
      </c>
      <c r="BL74" s="91">
        <f t="shared" si="337"/>
        <v>-13795063.199620042</v>
      </c>
      <c r="BM74" s="91">
        <f t="shared" si="338"/>
        <v>-17972069.300000001</v>
      </c>
      <c r="BN74" s="91">
        <f t="shared" si="339"/>
        <v>-17186565.300000001</v>
      </c>
      <c r="BO74" s="91">
        <f t="shared" si="340"/>
        <v>-16397944.152000001</v>
      </c>
      <c r="BP74" s="91">
        <f t="shared" si="341"/>
        <v>-16670628.823810022</v>
      </c>
      <c r="BQ74" s="91">
        <f t="shared" si="342"/>
        <v>-15885124.823810022</v>
      </c>
      <c r="BR74" s="91">
        <f t="shared" si="343"/>
        <v>-15096503.67581002</v>
      </c>
    </row>
    <row r="75" spans="1:70">
      <c r="A75" s="4">
        <v>260</v>
      </c>
      <c r="B75" s="4">
        <v>4</v>
      </c>
      <c r="C75" s="5" t="s">
        <v>146</v>
      </c>
      <c r="D75" s="5" t="s">
        <v>147</v>
      </c>
      <c r="E75" s="76">
        <v>10813</v>
      </c>
      <c r="F75" s="5" t="s">
        <v>156</v>
      </c>
      <c r="G75" s="77">
        <f>'1 OPเขต4'!N75</f>
        <v>8568686.9700000007</v>
      </c>
      <c r="H75" s="84">
        <f>'2 IP เขต4'!L74</f>
        <v>2996635.412</v>
      </c>
      <c r="I75" s="84">
        <f>'3 PP เขต4'!K74</f>
        <v>2096970.69</v>
      </c>
      <c r="J75" s="10">
        <f t="shared" si="344"/>
        <v>13662293.072000001</v>
      </c>
      <c r="K75" s="10">
        <f>'4 หักเงินเดือนเขต4'!H74</f>
        <v>15298244</v>
      </c>
      <c r="L75" s="10">
        <f>'4 หักเงินเดือนเขต4'!G74*0.01</f>
        <v>251076.28</v>
      </c>
      <c r="M75" s="10">
        <f>'4 หักเงินเดือนเขต4'!G74*0.02</f>
        <v>502152.56</v>
      </c>
      <c r="N75" s="10">
        <f>'4 หักเงินเดือนเขต4'!G74*0.03</f>
        <v>753228.84</v>
      </c>
      <c r="O75" s="10">
        <f>'4 หักเงินเดือนเขต4'!G74*0.04</f>
        <v>1004305.12</v>
      </c>
      <c r="P75" s="10">
        <f>'4 หักเงินเดือนเขต4'!G74*0.05</f>
        <v>1255381.4000000001</v>
      </c>
      <c r="Q75" s="87">
        <v>1195650</v>
      </c>
      <c r="R75" s="77">
        <v>375974.58</v>
      </c>
      <c r="S75" s="10">
        <f t="shared" si="345"/>
        <v>-1887027.2079999987</v>
      </c>
      <c r="T75" s="10">
        <f t="shared" si="346"/>
        <v>-2389179.7679999992</v>
      </c>
      <c r="U75" s="10">
        <f t="shared" si="303"/>
        <v>-2640256.0479999986</v>
      </c>
      <c r="V75" s="10">
        <f t="shared" si="304"/>
        <v>-2891332.3279999979</v>
      </c>
      <c r="W75" s="10">
        <f t="shared" si="305"/>
        <v>-3142408.6079999991</v>
      </c>
      <c r="X75" s="91">
        <v>7451775.5700000003</v>
      </c>
      <c r="Y75" s="91">
        <f t="shared" si="306"/>
        <v>1490355.1140000001</v>
      </c>
      <c r="Z75" s="108">
        <f>S75/'1 OPเขต4'!G75</f>
        <v>-223.76701150243076</v>
      </c>
      <c r="AA75" s="108">
        <f>T75/'1 OPเขต4'!G75</f>
        <v>-283.31314692280318</v>
      </c>
      <c r="AB75" s="108">
        <f>U75/'1 OPเขต4'!G75</f>
        <v>-313.08621463298925</v>
      </c>
      <c r="AC75" s="108">
        <f>V75/'1 OPเขต4'!G75</f>
        <v>-342.85928234317538</v>
      </c>
      <c r="AD75" s="108">
        <f>W75/'1 OPเขต4'!G75</f>
        <v>-372.63235005336168</v>
      </c>
      <c r="AE75" s="91">
        <f>VLOOKUP($E75,'[1]moc eval'!$C$2:$U$846,19,FALSE)</f>
        <v>18192194.33416545</v>
      </c>
      <c r="AF75" s="91">
        <f t="shared" si="307"/>
        <v>14553755.467332361</v>
      </c>
      <c r="AG75" s="96">
        <v>13267414.470000001</v>
      </c>
      <c r="AH75" s="170">
        <v>14844351.359999999</v>
      </c>
      <c r="AI75" s="91">
        <f t="shared" si="308"/>
        <v>-16942935.235332362</v>
      </c>
      <c r="AJ75" s="91">
        <f t="shared" si="309"/>
        <v>-15747285.235332362</v>
      </c>
      <c r="AK75" s="91">
        <f t="shared" si="310"/>
        <v>-14256930.121332362</v>
      </c>
      <c r="AL75" s="91">
        <f t="shared" si="311"/>
        <v>-15656594.238</v>
      </c>
      <c r="AM75" s="91">
        <f t="shared" si="312"/>
        <v>-14460944.238</v>
      </c>
      <c r="AN75" s="91">
        <f t="shared" si="313"/>
        <v>-12970589.124</v>
      </c>
      <c r="AO75" s="91">
        <f t="shared" si="314"/>
        <v>-16299764.73666618</v>
      </c>
      <c r="AP75" s="91">
        <f t="shared" si="315"/>
        <v>-15104114.73666618</v>
      </c>
      <c r="AQ75" s="91">
        <f t="shared" si="316"/>
        <v>-13613759.62266618</v>
      </c>
      <c r="AR75" s="91">
        <f t="shared" si="317"/>
        <v>-17194011.51533236</v>
      </c>
      <c r="AS75" s="91">
        <f t="shared" si="318"/>
        <v>-15998361.51533236</v>
      </c>
      <c r="AT75" s="91">
        <f t="shared" si="319"/>
        <v>-14508006.40133236</v>
      </c>
      <c r="AU75" s="91">
        <f t="shared" si="320"/>
        <v>-15907670.517999999</v>
      </c>
      <c r="AV75" s="91">
        <f t="shared" si="321"/>
        <v>-14712020.517999999</v>
      </c>
      <c r="AW75" s="91">
        <f t="shared" si="322"/>
        <v>-13221665.403999999</v>
      </c>
      <c r="AX75" s="91">
        <f t="shared" si="323"/>
        <v>-16550841.01666618</v>
      </c>
      <c r="AY75" s="91">
        <f t="shared" si="324"/>
        <v>-15355191.01666618</v>
      </c>
      <c r="AZ75" s="91">
        <f t="shared" si="325"/>
        <v>-13864835.902666179</v>
      </c>
      <c r="BA75" s="91">
        <f t="shared" si="326"/>
        <v>-17445087.795332357</v>
      </c>
      <c r="BB75" s="91">
        <f t="shared" si="327"/>
        <v>-16249437.795332357</v>
      </c>
      <c r="BC75" s="91">
        <f t="shared" si="328"/>
        <v>-14759082.681332357</v>
      </c>
      <c r="BD75" s="91">
        <f t="shared" si="329"/>
        <v>-16158746.797999999</v>
      </c>
      <c r="BE75" s="91">
        <f t="shared" si="330"/>
        <v>-14963096.797999999</v>
      </c>
      <c r="BF75" s="91">
        <f t="shared" si="331"/>
        <v>-13472741.683999998</v>
      </c>
      <c r="BG75" s="91">
        <f t="shared" si="332"/>
        <v>-16801917.296666179</v>
      </c>
      <c r="BH75" s="91">
        <f t="shared" si="333"/>
        <v>-15606267.296666179</v>
      </c>
      <c r="BI75" s="91">
        <f t="shared" si="334"/>
        <v>-14115912.182666179</v>
      </c>
      <c r="BJ75" s="91">
        <f t="shared" si="335"/>
        <v>-17696164.075332358</v>
      </c>
      <c r="BK75" s="91">
        <f t="shared" si="336"/>
        <v>-16500514.075332358</v>
      </c>
      <c r="BL75" s="91">
        <f t="shared" si="337"/>
        <v>-15010158.961332358</v>
      </c>
      <c r="BM75" s="91">
        <f t="shared" si="338"/>
        <v>-16409823.078</v>
      </c>
      <c r="BN75" s="91">
        <f t="shared" si="339"/>
        <v>-15214173.078</v>
      </c>
      <c r="BO75" s="91">
        <f t="shared" si="340"/>
        <v>-13723817.964</v>
      </c>
      <c r="BP75" s="91">
        <f t="shared" si="341"/>
        <v>-17052993.57666618</v>
      </c>
      <c r="BQ75" s="91">
        <f t="shared" si="342"/>
        <v>-15857343.57666618</v>
      </c>
      <c r="BR75" s="91">
        <f t="shared" si="343"/>
        <v>-14366988.46266618</v>
      </c>
    </row>
    <row r="76" spans="1:70">
      <c r="A76" s="4">
        <v>261</v>
      </c>
      <c r="B76" s="4">
        <v>4</v>
      </c>
      <c r="C76" s="5" t="s">
        <v>146</v>
      </c>
      <c r="D76" s="5" t="s">
        <v>147</v>
      </c>
      <c r="E76" s="76">
        <v>10814</v>
      </c>
      <c r="F76" s="5" t="s">
        <v>157</v>
      </c>
      <c r="G76" s="77">
        <f>'1 OPเขต4'!N76</f>
        <v>18685895.100000001</v>
      </c>
      <c r="H76" s="84">
        <f>'2 IP เขต4'!L75</f>
        <v>7454879.7789999992</v>
      </c>
      <c r="I76" s="84">
        <f>'3 PP เขต4'!K75</f>
        <v>5694409.0999999996</v>
      </c>
      <c r="J76" s="10">
        <f t="shared" si="344"/>
        <v>31835183.979000002</v>
      </c>
      <c r="K76" s="10">
        <f>'4 หักเงินเดือนเขต4'!H75</f>
        <v>27563625</v>
      </c>
      <c r="L76" s="10">
        <f>'4 หักเงินเดือนเขต4'!G75*0.01</f>
        <v>452376.91000000003</v>
      </c>
      <c r="M76" s="10">
        <f>'4 หักเงินเดือนเขต4'!G75*0.02</f>
        <v>904753.82000000007</v>
      </c>
      <c r="N76" s="10">
        <f>'4 หักเงินเดือนเขต4'!G75*0.03</f>
        <v>1357130.73</v>
      </c>
      <c r="O76" s="10">
        <f>'4 หักเงินเดือนเขต4'!G75*0.04</f>
        <v>1809507.6400000001</v>
      </c>
      <c r="P76" s="10">
        <f>'4 หักเงินเดือนเขต4'!G75*0.05</f>
        <v>2261884.5500000003</v>
      </c>
      <c r="Q76" s="87">
        <v>2254994</v>
      </c>
      <c r="R76" s="77">
        <v>818975.45</v>
      </c>
      <c r="S76" s="10">
        <f t="shared" si="345"/>
        <v>3819182.069000002</v>
      </c>
      <c r="T76" s="10">
        <f t="shared" si="346"/>
        <v>2914428.2490000017</v>
      </c>
      <c r="U76" s="10">
        <f t="shared" si="303"/>
        <v>2462051.3390000015</v>
      </c>
      <c r="V76" s="10">
        <f t="shared" si="304"/>
        <v>2009674.4290000014</v>
      </c>
      <c r="W76" s="10">
        <f t="shared" si="305"/>
        <v>1557297.5190000013</v>
      </c>
      <c r="X76" s="91">
        <v>7037322.6900000004</v>
      </c>
      <c r="Y76" s="91">
        <f t="shared" si="306"/>
        <v>1407464.5380000002</v>
      </c>
      <c r="Z76" s="108">
        <f>S76/'1 OPเขต4'!G76</f>
        <v>207.6771108754759</v>
      </c>
      <c r="AA76" s="108">
        <f>T76/'1 OPเขต4'!G76</f>
        <v>158.47896949429048</v>
      </c>
      <c r="AB76" s="108">
        <f>U76/'1 OPเขต4'!G76</f>
        <v>133.87989880369776</v>
      </c>
      <c r="AC76" s="108">
        <f>V76/'1 OPเขต4'!G76</f>
        <v>109.28082811310503</v>
      </c>
      <c r="AD76" s="108">
        <f>W76/'1 OPเขต4'!G76</f>
        <v>84.681757422512305</v>
      </c>
      <c r="AE76" s="91">
        <f>VLOOKUP($E76,'[1]moc eval'!$C$2:$U$846,19,FALSE)</f>
        <v>24999741.789457086</v>
      </c>
      <c r="AF76" s="91">
        <f t="shared" si="307"/>
        <v>19999793.431565668</v>
      </c>
      <c r="AG76" s="96">
        <v>19148172.190000001</v>
      </c>
      <c r="AH76" s="170">
        <v>16876469.559999999</v>
      </c>
      <c r="AI76" s="91">
        <f t="shared" si="308"/>
        <v>-17085365.182565667</v>
      </c>
      <c r="AJ76" s="91">
        <f t="shared" si="309"/>
        <v>-14830371.182565667</v>
      </c>
      <c r="AK76" s="91">
        <f t="shared" si="310"/>
        <v>-13422906.644565666</v>
      </c>
      <c r="AL76" s="91">
        <f t="shared" si="311"/>
        <v>-16233743.941</v>
      </c>
      <c r="AM76" s="91">
        <f t="shared" si="312"/>
        <v>-13978749.941</v>
      </c>
      <c r="AN76" s="91">
        <f t="shared" si="313"/>
        <v>-12571285.402999999</v>
      </c>
      <c r="AO76" s="91">
        <f t="shared" si="314"/>
        <v>-16659554.561782833</v>
      </c>
      <c r="AP76" s="91">
        <f t="shared" si="315"/>
        <v>-14404560.561782833</v>
      </c>
      <c r="AQ76" s="91">
        <f t="shared" si="316"/>
        <v>-12997096.023782833</v>
      </c>
      <c r="AR76" s="91">
        <f t="shared" si="317"/>
        <v>-17537742.092565667</v>
      </c>
      <c r="AS76" s="91">
        <f t="shared" si="318"/>
        <v>-15282748.092565667</v>
      </c>
      <c r="AT76" s="91">
        <f t="shared" si="319"/>
        <v>-13875283.554565666</v>
      </c>
      <c r="AU76" s="91">
        <f t="shared" si="320"/>
        <v>-16686120.851</v>
      </c>
      <c r="AV76" s="91">
        <f t="shared" si="321"/>
        <v>-14431126.851</v>
      </c>
      <c r="AW76" s="91">
        <f t="shared" si="322"/>
        <v>-13023662.312999999</v>
      </c>
      <c r="AX76" s="91">
        <f t="shared" si="323"/>
        <v>-17111931.471782833</v>
      </c>
      <c r="AY76" s="91">
        <f t="shared" si="324"/>
        <v>-14856937.471782833</v>
      </c>
      <c r="AZ76" s="91">
        <f t="shared" si="325"/>
        <v>-13449472.933782833</v>
      </c>
      <c r="BA76" s="91">
        <f t="shared" si="326"/>
        <v>-17990119.002565667</v>
      </c>
      <c r="BB76" s="91">
        <f t="shared" si="327"/>
        <v>-15735125.002565667</v>
      </c>
      <c r="BC76" s="91">
        <f t="shared" si="328"/>
        <v>-14327660.464565666</v>
      </c>
      <c r="BD76" s="91">
        <f t="shared" si="329"/>
        <v>-17138497.761</v>
      </c>
      <c r="BE76" s="91">
        <f t="shared" si="330"/>
        <v>-14883503.761</v>
      </c>
      <c r="BF76" s="91">
        <f t="shared" si="331"/>
        <v>-13476039.222999999</v>
      </c>
      <c r="BG76" s="91">
        <f t="shared" si="332"/>
        <v>-17564308.381782833</v>
      </c>
      <c r="BH76" s="91">
        <f t="shared" si="333"/>
        <v>-15309314.381782833</v>
      </c>
      <c r="BI76" s="91">
        <f t="shared" si="334"/>
        <v>-13901849.843782833</v>
      </c>
      <c r="BJ76" s="91">
        <f t="shared" si="335"/>
        <v>-18442495.912565667</v>
      </c>
      <c r="BK76" s="91">
        <f t="shared" si="336"/>
        <v>-16187501.912565667</v>
      </c>
      <c r="BL76" s="91">
        <f t="shared" si="337"/>
        <v>-14780037.374565667</v>
      </c>
      <c r="BM76" s="91">
        <f t="shared" si="338"/>
        <v>-17590874.671</v>
      </c>
      <c r="BN76" s="91">
        <f t="shared" si="339"/>
        <v>-15335880.671</v>
      </c>
      <c r="BO76" s="91">
        <f t="shared" si="340"/>
        <v>-13928416.132999999</v>
      </c>
      <c r="BP76" s="91">
        <f t="shared" si="341"/>
        <v>-18016685.291782834</v>
      </c>
      <c r="BQ76" s="91">
        <f t="shared" si="342"/>
        <v>-15761691.291782834</v>
      </c>
      <c r="BR76" s="91">
        <f t="shared" si="343"/>
        <v>-14354226.753782833</v>
      </c>
    </row>
    <row r="77" spans="1:70">
      <c r="A77" s="4">
        <v>262</v>
      </c>
      <c r="B77" s="4">
        <v>4</v>
      </c>
      <c r="C77" s="5" t="s">
        <v>146</v>
      </c>
      <c r="D77" s="5" t="s">
        <v>147</v>
      </c>
      <c r="E77" s="76">
        <v>10815</v>
      </c>
      <c r="F77" s="5" t="s">
        <v>158</v>
      </c>
      <c r="G77" s="77">
        <f>'1 OPเขต4'!N77</f>
        <v>43702030.899999999</v>
      </c>
      <c r="H77" s="84">
        <f>'2 IP เขต4'!L76</f>
        <v>8211411.9189999998</v>
      </c>
      <c r="I77" s="84">
        <f>'3 PP เขต4'!K76</f>
        <v>9161081.4100000001</v>
      </c>
      <c r="J77" s="10">
        <f t="shared" si="344"/>
        <v>61074524.229000002</v>
      </c>
      <c r="K77" s="10">
        <f>'4 หักเงินเดือนเขต4'!H76</f>
        <v>23169024</v>
      </c>
      <c r="L77" s="10">
        <f>'4 หักเงินเดือนเขต4'!G76*0.01</f>
        <v>380252.29</v>
      </c>
      <c r="M77" s="10">
        <f>'4 หักเงินเดือนเขต4'!G76*0.02</f>
        <v>760504.58</v>
      </c>
      <c r="N77" s="10">
        <f>'4 หักเงินเดือนเขต4'!G76*0.03</f>
        <v>1140756.8699999999</v>
      </c>
      <c r="O77" s="10">
        <f>'4 หักเงินเดือนเขต4'!G76*0.04</f>
        <v>1521009.16</v>
      </c>
      <c r="P77" s="10">
        <f>'4 หักเงินเดือนเขต4'!G76*0.05</f>
        <v>1901261.4500000002</v>
      </c>
      <c r="Q77" s="87">
        <v>2330119</v>
      </c>
      <c r="R77" s="77">
        <v>1920999.2</v>
      </c>
      <c r="S77" s="10">
        <f t="shared" si="345"/>
        <v>37525247.939000003</v>
      </c>
      <c r="T77" s="10">
        <f t="shared" si="346"/>
        <v>36764743.359000005</v>
      </c>
      <c r="U77" s="10">
        <f t="shared" si="303"/>
        <v>36384491.069000006</v>
      </c>
      <c r="V77" s="10">
        <f t="shared" si="304"/>
        <v>36004238.778999999</v>
      </c>
      <c r="W77" s="10">
        <f t="shared" si="305"/>
        <v>35623986.489000008</v>
      </c>
      <c r="X77" s="91">
        <v>-3369245.78</v>
      </c>
      <c r="Y77" s="91">
        <f t="shared" si="306"/>
        <v>-673849.15599999996</v>
      </c>
      <c r="Z77" s="108">
        <f>S77/'1 OPเขต4'!G77</f>
        <v>872.47728293420141</v>
      </c>
      <c r="AA77" s="108">
        <f>T77/'1 OPเขต4'!G77</f>
        <v>854.79524201348534</v>
      </c>
      <c r="AB77" s="108">
        <f>U77/'1 OPเขต4'!G77</f>
        <v>845.95422155312735</v>
      </c>
      <c r="AC77" s="108">
        <f>V77/'1 OPเขต4'!G77</f>
        <v>837.11320109276915</v>
      </c>
      <c r="AD77" s="108">
        <f>W77/'1 OPเขต4'!G77</f>
        <v>828.27218063241128</v>
      </c>
      <c r="AE77" s="91">
        <f>VLOOKUP($E77,'[1]moc eval'!$C$2:$U$846,19,FALSE)</f>
        <v>39398755.710717328</v>
      </c>
      <c r="AF77" s="91">
        <f t="shared" si="307"/>
        <v>31519004.568573862</v>
      </c>
      <c r="AG77" s="96">
        <v>37746224.950000003</v>
      </c>
      <c r="AH77" s="170">
        <v>44925242.200000003</v>
      </c>
      <c r="AI77" s="91">
        <f t="shared" si="308"/>
        <v>5245738.7904261425</v>
      </c>
      <c r="AJ77" s="91">
        <f t="shared" si="309"/>
        <v>7575857.7904261425</v>
      </c>
      <c r="AK77" s="91">
        <f t="shared" si="310"/>
        <v>6902008.634426143</v>
      </c>
      <c r="AL77" s="91">
        <f t="shared" si="311"/>
        <v>-981481.59099999815</v>
      </c>
      <c r="AM77" s="91">
        <f t="shared" si="312"/>
        <v>1348637.4090000018</v>
      </c>
      <c r="AN77" s="91">
        <f t="shared" si="313"/>
        <v>674788.25300000189</v>
      </c>
      <c r="AO77" s="91">
        <f t="shared" si="314"/>
        <v>2132128.5997130722</v>
      </c>
      <c r="AP77" s="91">
        <f t="shared" si="315"/>
        <v>4462247.5997130722</v>
      </c>
      <c r="AQ77" s="91">
        <f t="shared" si="316"/>
        <v>3788398.4437130727</v>
      </c>
      <c r="AR77" s="91">
        <f t="shared" si="317"/>
        <v>4865486.5004261434</v>
      </c>
      <c r="AS77" s="91">
        <f t="shared" si="318"/>
        <v>7195605.5004261434</v>
      </c>
      <c r="AT77" s="91">
        <f t="shared" si="319"/>
        <v>6521756.3444261439</v>
      </c>
      <c r="AU77" s="91">
        <f t="shared" si="320"/>
        <v>-1361733.8809999973</v>
      </c>
      <c r="AV77" s="91">
        <f t="shared" si="321"/>
        <v>968385.11900000274</v>
      </c>
      <c r="AW77" s="91">
        <f t="shared" si="322"/>
        <v>294535.96300000278</v>
      </c>
      <c r="AX77" s="91">
        <f t="shared" si="323"/>
        <v>1751876.3097130731</v>
      </c>
      <c r="AY77" s="91">
        <f t="shared" si="324"/>
        <v>4081995.3097130731</v>
      </c>
      <c r="AZ77" s="91">
        <f t="shared" si="325"/>
        <v>3408146.1537130736</v>
      </c>
      <c r="BA77" s="91">
        <f t="shared" si="326"/>
        <v>4485234.2104261369</v>
      </c>
      <c r="BB77" s="91">
        <f t="shared" si="327"/>
        <v>6815353.2104261369</v>
      </c>
      <c r="BC77" s="91">
        <f t="shared" si="328"/>
        <v>6141504.0544261374</v>
      </c>
      <c r="BD77" s="91">
        <f t="shared" si="329"/>
        <v>-1741986.1710000038</v>
      </c>
      <c r="BE77" s="91">
        <f t="shared" si="330"/>
        <v>588132.82899999619</v>
      </c>
      <c r="BF77" s="91">
        <f t="shared" si="331"/>
        <v>-85716.327000003774</v>
      </c>
      <c r="BG77" s="91">
        <f t="shared" si="332"/>
        <v>1371624.0197130665</v>
      </c>
      <c r="BH77" s="91">
        <f t="shared" si="333"/>
        <v>3701743.0197130665</v>
      </c>
      <c r="BI77" s="91">
        <f t="shared" si="334"/>
        <v>3027893.863713067</v>
      </c>
      <c r="BJ77" s="91">
        <f t="shared" si="335"/>
        <v>4104981.9204261452</v>
      </c>
      <c r="BK77" s="91">
        <f t="shared" si="336"/>
        <v>6435100.9204261452</v>
      </c>
      <c r="BL77" s="91">
        <f t="shared" si="337"/>
        <v>5761251.7644261457</v>
      </c>
      <c r="BM77" s="91">
        <f t="shared" si="338"/>
        <v>-2122238.4609999955</v>
      </c>
      <c r="BN77" s="91">
        <f t="shared" si="339"/>
        <v>207880.53900000453</v>
      </c>
      <c r="BO77" s="91">
        <f t="shared" si="340"/>
        <v>-465968.61699999543</v>
      </c>
      <c r="BP77" s="91">
        <f t="shared" si="341"/>
        <v>991371.72971307486</v>
      </c>
      <c r="BQ77" s="91">
        <f t="shared" si="342"/>
        <v>3321490.7297130749</v>
      </c>
      <c r="BR77" s="91">
        <f t="shared" si="343"/>
        <v>2647641.5737130754</v>
      </c>
    </row>
    <row r="78" spans="1:70">
      <c r="A78" s="4">
        <v>263</v>
      </c>
      <c r="B78" s="4">
        <v>4</v>
      </c>
      <c r="C78" s="5" t="s">
        <v>146</v>
      </c>
      <c r="D78" s="5" t="s">
        <v>147</v>
      </c>
      <c r="E78" s="76">
        <v>10816</v>
      </c>
      <c r="F78" s="5" t="s">
        <v>159</v>
      </c>
      <c r="G78" s="77">
        <f>'1 OPเขต4'!N78</f>
        <v>15273864.880000001</v>
      </c>
      <c r="H78" s="84">
        <f>'2 IP เขต4'!L77</f>
        <v>5905593.4359999998</v>
      </c>
      <c r="I78" s="84">
        <f>'3 PP เขต4'!K77</f>
        <v>3614291.8499999996</v>
      </c>
      <c r="J78" s="10">
        <f t="shared" si="344"/>
        <v>24793750.166000001</v>
      </c>
      <c r="K78" s="10">
        <f>'4 หักเงินเดือนเขต4'!H77</f>
        <v>16560216</v>
      </c>
      <c r="L78" s="10">
        <f>'4 หักเงินเดือนเขต4'!G77*0.01</f>
        <v>271787.89</v>
      </c>
      <c r="M78" s="10">
        <f>'4 หักเงินเดือนเขต4'!G77*0.02</f>
        <v>543575.78</v>
      </c>
      <c r="N78" s="10">
        <f>'4 หักเงินเดือนเขต4'!G77*0.03</f>
        <v>815363.66999999993</v>
      </c>
      <c r="O78" s="10">
        <f>'4 หักเงินเดือนเขต4'!G77*0.04</f>
        <v>1087151.56</v>
      </c>
      <c r="P78" s="10">
        <f>'4 หักเงินเดือนเขต4'!G77*0.05</f>
        <v>1358939.4500000002</v>
      </c>
      <c r="Q78" s="87">
        <v>1277916</v>
      </c>
      <c r="R78" s="77">
        <v>671097.93</v>
      </c>
      <c r="S78" s="10">
        <f t="shared" si="345"/>
        <v>7961746.2760000005</v>
      </c>
      <c r="T78" s="10">
        <f t="shared" si="346"/>
        <v>7418170.4959999993</v>
      </c>
      <c r="U78" s="10">
        <f t="shared" si="303"/>
        <v>7146382.6059999987</v>
      </c>
      <c r="V78" s="10">
        <f t="shared" si="304"/>
        <v>6874594.7160000019</v>
      </c>
      <c r="W78" s="10">
        <f t="shared" si="305"/>
        <v>6602806.8260000013</v>
      </c>
      <c r="X78" s="91">
        <v>5651778.7599999998</v>
      </c>
      <c r="Y78" s="91">
        <f t="shared" si="306"/>
        <v>1130355.7520000001</v>
      </c>
      <c r="Z78" s="108">
        <f>S78/'1 OPเขต4'!G78</f>
        <v>529.65315832889837</v>
      </c>
      <c r="AA78" s="108">
        <f>T78/'1 OPเขต4'!G78</f>
        <v>493.49191697711547</v>
      </c>
      <c r="AB78" s="108">
        <f>U78/'1 OPเขต4'!G78</f>
        <v>475.41129630122396</v>
      </c>
      <c r="AC78" s="108">
        <f>V78/'1 OPเขต4'!G78</f>
        <v>457.33067562533273</v>
      </c>
      <c r="AD78" s="108">
        <f>W78/'1 OPเขต4'!G78</f>
        <v>439.25005494944128</v>
      </c>
      <c r="AE78" s="91">
        <f>VLOOKUP($E78,'[1]moc eval'!$C$2:$U$846,19,FALSE)</f>
        <v>26899084.478010863</v>
      </c>
      <c r="AF78" s="91">
        <f t="shared" si="307"/>
        <v>21519267.582408693</v>
      </c>
      <c r="AG78" s="96">
        <v>22404628.940000001</v>
      </c>
      <c r="AH78" s="170">
        <v>22209077.289999999</v>
      </c>
      <c r="AI78" s="91">
        <f t="shared" si="308"/>
        <v>-14101097.086408693</v>
      </c>
      <c r="AJ78" s="91">
        <f t="shared" si="309"/>
        <v>-12823181.086408693</v>
      </c>
      <c r="AK78" s="91">
        <f t="shared" si="310"/>
        <v>-11692825.334408693</v>
      </c>
      <c r="AL78" s="91">
        <f t="shared" si="311"/>
        <v>-14986458.444000002</v>
      </c>
      <c r="AM78" s="91">
        <f t="shared" si="312"/>
        <v>-13708542.444000002</v>
      </c>
      <c r="AN78" s="91">
        <f t="shared" si="313"/>
        <v>-12578186.692000002</v>
      </c>
      <c r="AO78" s="91">
        <f t="shared" si="314"/>
        <v>-14543777.765204348</v>
      </c>
      <c r="AP78" s="91">
        <f t="shared" si="315"/>
        <v>-13265861.765204348</v>
      </c>
      <c r="AQ78" s="91">
        <f t="shared" si="316"/>
        <v>-12135506.013204347</v>
      </c>
      <c r="AR78" s="91">
        <f t="shared" si="317"/>
        <v>-14372884.976408694</v>
      </c>
      <c r="AS78" s="91">
        <f t="shared" si="318"/>
        <v>-13094968.976408694</v>
      </c>
      <c r="AT78" s="91">
        <f t="shared" si="319"/>
        <v>-11964613.224408694</v>
      </c>
      <c r="AU78" s="91">
        <f t="shared" si="320"/>
        <v>-15258246.334000003</v>
      </c>
      <c r="AV78" s="91">
        <f t="shared" si="321"/>
        <v>-13980330.334000003</v>
      </c>
      <c r="AW78" s="91">
        <f t="shared" si="322"/>
        <v>-12849974.582000002</v>
      </c>
      <c r="AX78" s="91">
        <f t="shared" si="323"/>
        <v>-14815565.655204348</v>
      </c>
      <c r="AY78" s="91">
        <f t="shared" si="324"/>
        <v>-13537649.655204348</v>
      </c>
      <c r="AZ78" s="91">
        <f t="shared" si="325"/>
        <v>-12407293.903204348</v>
      </c>
      <c r="BA78" s="91">
        <f t="shared" si="326"/>
        <v>-14644672.866408691</v>
      </c>
      <c r="BB78" s="91">
        <f t="shared" si="327"/>
        <v>-13366756.866408691</v>
      </c>
      <c r="BC78" s="91">
        <f t="shared" si="328"/>
        <v>-12236401.11440869</v>
      </c>
      <c r="BD78" s="91">
        <f t="shared" si="329"/>
        <v>-15530034.223999999</v>
      </c>
      <c r="BE78" s="91">
        <f t="shared" si="330"/>
        <v>-14252118.223999999</v>
      </c>
      <c r="BF78" s="91">
        <f t="shared" si="331"/>
        <v>-13121762.471999999</v>
      </c>
      <c r="BG78" s="91">
        <f t="shared" si="332"/>
        <v>-15087353.545204345</v>
      </c>
      <c r="BH78" s="91">
        <f t="shared" si="333"/>
        <v>-13809437.545204345</v>
      </c>
      <c r="BI78" s="91">
        <f t="shared" si="334"/>
        <v>-12679081.793204345</v>
      </c>
      <c r="BJ78" s="91">
        <f t="shared" si="335"/>
        <v>-14916460.756408691</v>
      </c>
      <c r="BK78" s="91">
        <f t="shared" si="336"/>
        <v>-13638544.756408691</v>
      </c>
      <c r="BL78" s="91">
        <f t="shared" si="337"/>
        <v>-12508189.004408691</v>
      </c>
      <c r="BM78" s="91">
        <f t="shared" si="338"/>
        <v>-15801822.114</v>
      </c>
      <c r="BN78" s="91">
        <f t="shared" si="339"/>
        <v>-14523906.114</v>
      </c>
      <c r="BO78" s="91">
        <f t="shared" si="340"/>
        <v>-13393550.362</v>
      </c>
      <c r="BP78" s="91">
        <f t="shared" si="341"/>
        <v>-15359141.435204346</v>
      </c>
      <c r="BQ78" s="91">
        <f t="shared" si="342"/>
        <v>-14081225.435204346</v>
      </c>
      <c r="BR78" s="91">
        <f t="shared" si="343"/>
        <v>-12950869.683204345</v>
      </c>
    </row>
    <row r="79" spans="1:70">
      <c r="A79" s="44"/>
      <c r="B79" s="45"/>
      <c r="C79" s="40"/>
      <c r="D79" s="47" t="s">
        <v>173</v>
      </c>
      <c r="E79" s="48"/>
      <c r="F79" s="48"/>
      <c r="G79" s="86">
        <f t="shared" ref="G79:AF79" si="347">G67+G68+G69+G70+G71+G72+G73+G74+G75+G76+G77+G78</f>
        <v>430241972.61000007</v>
      </c>
      <c r="H79" s="86">
        <f t="shared" si="347"/>
        <v>560975221.60041475</v>
      </c>
      <c r="I79" s="86">
        <f t="shared" si="347"/>
        <v>105723988.24999999</v>
      </c>
      <c r="J79" s="86">
        <f t="shared" si="347"/>
        <v>1096941182.4604149</v>
      </c>
      <c r="K79" s="86">
        <f t="shared" si="347"/>
        <v>641435054</v>
      </c>
      <c r="L79" s="86">
        <f t="shared" si="347"/>
        <v>10527294.950000001</v>
      </c>
      <c r="M79" s="86">
        <f t="shared" si="347"/>
        <v>21054589.900000002</v>
      </c>
      <c r="N79" s="86">
        <f t="shared" si="347"/>
        <v>31581884.849999994</v>
      </c>
      <c r="O79" s="86">
        <f t="shared" si="347"/>
        <v>42109179.800000004</v>
      </c>
      <c r="P79" s="86">
        <f t="shared" si="347"/>
        <v>52636474.750000007</v>
      </c>
      <c r="Q79" s="86">
        <f t="shared" si="347"/>
        <v>37031064</v>
      </c>
      <c r="R79" s="86">
        <f t="shared" si="347"/>
        <v>18878215.18</v>
      </c>
      <c r="S79" s="92">
        <f t="shared" si="347"/>
        <v>444978833.51041466</v>
      </c>
      <c r="T79" s="92">
        <f t="shared" si="347"/>
        <v>423924243.61041486</v>
      </c>
      <c r="U79" s="92">
        <f t="shared" si="347"/>
        <v>413396948.66041476</v>
      </c>
      <c r="V79" s="92">
        <f t="shared" si="347"/>
        <v>402869653.71041471</v>
      </c>
      <c r="W79" s="92">
        <f t="shared" si="347"/>
        <v>392342358.76041466</v>
      </c>
      <c r="X79" s="92">
        <f t="shared" si="347"/>
        <v>749464368.00000024</v>
      </c>
      <c r="Y79" s="92">
        <f t="shared" si="347"/>
        <v>149892873.59999996</v>
      </c>
      <c r="Z79" s="92">
        <f>S79/'1 OPเขต4'!G79</f>
        <v>1050.8936173724867</v>
      </c>
      <c r="AA79" s="92">
        <f>T79/'1 OPเขต4'!G79</f>
        <v>1001.169602484513</v>
      </c>
      <c r="AB79" s="92">
        <f>U79/'1 OPเขต4'!G79</f>
        <v>976.30759504052571</v>
      </c>
      <c r="AC79" s="92">
        <f>V79/'1 OPเขต4'!G79</f>
        <v>951.44558759653853</v>
      </c>
      <c r="AD79" s="92">
        <f>W79/'1 OPเขต4'!G79</f>
        <v>926.58358015255135</v>
      </c>
      <c r="AE79" s="92">
        <f t="shared" si="347"/>
        <v>1044180428.5963851</v>
      </c>
      <c r="AF79" s="92">
        <f t="shared" si="347"/>
        <v>835344342.87710798</v>
      </c>
      <c r="AG79" s="165">
        <f>SUBTOTAL(9,AG67:AG78)</f>
        <v>545889968.75000012</v>
      </c>
      <c r="AH79" s="165">
        <f>SUBTOTAL(9,AH67:AH78)</f>
        <v>662780304.82999992</v>
      </c>
      <c r="AI79" s="92">
        <f t="shared" ref="AI79" si="348">AI67+AI68+AI69+AI70+AI71+AI72+AI73+AI74+AI75+AI76+AI77+AI78</f>
        <v>-411420099.26669353</v>
      </c>
      <c r="AJ79" s="92">
        <f t="shared" ref="AJ79" si="349">AJ67+AJ68+AJ69+AJ70+AJ71+AJ72+AJ73+AJ74+AJ75+AJ76+AJ77+AJ78</f>
        <v>-374389035.26669353</v>
      </c>
      <c r="AK79" s="92">
        <f t="shared" ref="AK79:AM79" si="350">AK67+AK68+AK69+AK70+AK71+AK72+AK73+AK74+AK75+AK76+AK77+AK78</f>
        <v>-224496161.66669351</v>
      </c>
      <c r="AL79" s="92">
        <f t="shared" si="350"/>
        <v>-121965725.13958529</v>
      </c>
      <c r="AM79" s="92">
        <f t="shared" si="350"/>
        <v>-84934661.139585257</v>
      </c>
      <c r="AN79" s="92">
        <f t="shared" ref="AN79:AP79" si="351">AN67+AN68+AN69+AN70+AN71+AN72+AN73+AN74+AN75+AN76+AN77+AN78</f>
        <v>64958212.460414737</v>
      </c>
      <c r="AO79" s="92">
        <f t="shared" si="351"/>
        <v>-266692912.20313939</v>
      </c>
      <c r="AP79" s="92">
        <f t="shared" si="351"/>
        <v>-229661848.20313939</v>
      </c>
      <c r="AQ79" s="92">
        <f t="shared" ref="AQ79:AY79" si="352">AQ67+AQ68+AQ69+AQ70+AQ71+AQ72+AQ73+AQ74+AQ75+AQ76+AQ77+AQ78</f>
        <v>-79768974.603139386</v>
      </c>
      <c r="AR79" s="92">
        <f t="shared" si="352"/>
        <v>-421947394.2166934</v>
      </c>
      <c r="AS79" s="92">
        <f t="shared" si="352"/>
        <v>-384916330.2166934</v>
      </c>
      <c r="AT79" s="92">
        <f t="shared" si="352"/>
        <v>-235023456.61669344</v>
      </c>
      <c r="AU79" s="92">
        <f t="shared" si="352"/>
        <v>-132493020.08958526</v>
      </c>
      <c r="AV79" s="92">
        <f t="shared" si="352"/>
        <v>-95461956.089585245</v>
      </c>
      <c r="AW79" s="92">
        <f t="shared" si="352"/>
        <v>54430917.510414764</v>
      </c>
      <c r="AX79" s="92">
        <f t="shared" si="352"/>
        <v>-277220207.15313929</v>
      </c>
      <c r="AY79" s="92">
        <f t="shared" si="352"/>
        <v>-240189143.15313932</v>
      </c>
      <c r="AZ79" s="92">
        <f t="shared" ref="AZ79:BH79" si="353">AZ67+AZ68+AZ69+AZ70+AZ71+AZ72+AZ73+AZ74+AZ75+AZ76+AZ77+AZ78</f>
        <v>-90296269.553139344</v>
      </c>
      <c r="BA79" s="92">
        <f t="shared" si="353"/>
        <v>-432474689.16669363</v>
      </c>
      <c r="BB79" s="92">
        <f t="shared" si="353"/>
        <v>-395443625.16669363</v>
      </c>
      <c r="BC79" s="92">
        <f t="shared" si="353"/>
        <v>-245550751.56669354</v>
      </c>
      <c r="BD79" s="92">
        <f t="shared" si="353"/>
        <v>-143020315.03958529</v>
      </c>
      <c r="BE79" s="92">
        <f t="shared" si="353"/>
        <v>-105989251.03958529</v>
      </c>
      <c r="BF79" s="92">
        <f t="shared" si="353"/>
        <v>43903622.560414717</v>
      </c>
      <c r="BG79" s="92">
        <f t="shared" si="353"/>
        <v>-287747502.1031394</v>
      </c>
      <c r="BH79" s="92">
        <f t="shared" si="353"/>
        <v>-250716438.10313937</v>
      </c>
      <c r="BI79" s="92">
        <f t="shared" ref="BI79:BQ79" si="354">BI67+BI68+BI69+BI70+BI71+BI72+BI73+BI74+BI75+BI76+BI77+BI78</f>
        <v>-100823564.50313938</v>
      </c>
      <c r="BJ79" s="92">
        <f t="shared" si="354"/>
        <v>-443001984.11669356</v>
      </c>
      <c r="BK79" s="92">
        <f t="shared" si="354"/>
        <v>-405970920.11669356</v>
      </c>
      <c r="BL79" s="92">
        <f t="shared" si="354"/>
        <v>-256078046.51669347</v>
      </c>
      <c r="BM79" s="92">
        <f t="shared" si="354"/>
        <v>-153547609.98958525</v>
      </c>
      <c r="BN79" s="92">
        <f t="shared" si="354"/>
        <v>-116516545.98958525</v>
      </c>
      <c r="BO79" s="92">
        <f t="shared" si="354"/>
        <v>33376327.610414762</v>
      </c>
      <c r="BP79" s="92">
        <f t="shared" si="354"/>
        <v>-298274797.05313933</v>
      </c>
      <c r="BQ79" s="92">
        <f t="shared" si="354"/>
        <v>-261243733.05313933</v>
      </c>
      <c r="BR79" s="92">
        <f t="shared" ref="BR79" si="355">BR67+BR68+BR69+BR70+BR71+BR72+BR73+BR74+BR75+BR76+BR77+BR78</f>
        <v>-111350859.45313936</v>
      </c>
    </row>
    <row r="80" spans="1:70">
      <c r="A80" s="4">
        <v>264</v>
      </c>
      <c r="B80" s="4">
        <v>4</v>
      </c>
      <c r="C80" s="5" t="s">
        <v>160</v>
      </c>
      <c r="D80" s="5" t="s">
        <v>161</v>
      </c>
      <c r="E80" s="76">
        <v>10698</v>
      </c>
      <c r="F80" s="5" t="s">
        <v>162</v>
      </c>
      <c r="G80" s="77">
        <f>'1 OPเขต4'!N80</f>
        <v>68849826.239999995</v>
      </c>
      <c r="H80" s="84">
        <f>'2 IP เขต4'!L79</f>
        <v>123842230.44166359</v>
      </c>
      <c r="I80" s="84">
        <f>'3 PP เขต4'!K79</f>
        <v>21044992.109999999</v>
      </c>
      <c r="J80" s="10">
        <f t="shared" si="344"/>
        <v>213737048.79166359</v>
      </c>
      <c r="K80" s="10">
        <f>'4 หักเงินเดือนเขต4'!H79</f>
        <v>159295888</v>
      </c>
      <c r="L80" s="10">
        <f>'4 หักเงินเดือนเขต4'!G79*0.01</f>
        <v>2614379.71</v>
      </c>
      <c r="M80" s="10">
        <f>'4 หักเงินเดือนเขต4'!G79*0.02</f>
        <v>5228759.42</v>
      </c>
      <c r="N80" s="10">
        <f>'4 หักเงินเดือนเขต4'!G79*0.03</f>
        <v>7843139.1299999999</v>
      </c>
      <c r="O80" s="10">
        <f>'4 หักเงินเดือนเขต4'!G79*0.04</f>
        <v>10457518.84</v>
      </c>
      <c r="P80" s="10">
        <f>'4 หักเงินเดือนเขต4'!G79*0.05</f>
        <v>13071898.550000001</v>
      </c>
      <c r="Q80" s="87">
        <v>6737525</v>
      </c>
      <c r="R80" s="77">
        <v>1719410.62</v>
      </c>
      <c r="S80" s="10">
        <f t="shared" si="345"/>
        <v>51826781.081663579</v>
      </c>
      <c r="T80" s="10">
        <f t="shared" si="346"/>
        <v>46598021.661663592</v>
      </c>
      <c r="U80" s="10">
        <f t="shared" ref="U80:U83" si="356">J80-(K80+L80+N80)</f>
        <v>43983641.951663584</v>
      </c>
      <c r="V80" s="10">
        <f t="shared" ref="V80:V83" si="357">J80-(K80+L80+O80)</f>
        <v>41369262.241663575</v>
      </c>
      <c r="W80" s="10">
        <f t="shared" ref="W80:W83" si="358">J80-(K80+L80+P80)</f>
        <v>38754882.531663567</v>
      </c>
      <c r="X80" s="91">
        <v>54598144.333333336</v>
      </c>
      <c r="Y80" s="91">
        <f t="shared" ref="Y80:Y83" si="359">X80*0.2</f>
        <v>10919628.866666667</v>
      </c>
      <c r="Z80" s="108">
        <f>S80/'1 OPเขต4'!G80</f>
        <v>792.73721770138707</v>
      </c>
      <c r="AA80" s="108">
        <f>T80/'1 OPเขต4'!G80</f>
        <v>712.75864083184592</v>
      </c>
      <c r="AB80" s="108">
        <f>U80/'1 OPเขต4'!G80</f>
        <v>672.76935239707518</v>
      </c>
      <c r="AC80" s="108">
        <f>V80/'1 OPเขต4'!G80</f>
        <v>632.78006396230444</v>
      </c>
      <c r="AD80" s="108">
        <f>W80/'1 OPเขต4'!G80</f>
        <v>592.7907755275337</v>
      </c>
      <c r="AE80" s="91">
        <f>VLOOKUP($E80,'[1]moc eval'!$C$2:$U$846,19,FALSE)</f>
        <v>159819708.63086236</v>
      </c>
      <c r="AF80" s="91">
        <f t="shared" ref="AF80:AF83" si="360">AE80*0.8</f>
        <v>127855766.90468989</v>
      </c>
      <c r="AG80" s="77">
        <v>61123228.07</v>
      </c>
      <c r="AH80" s="170">
        <v>93793601.810000002</v>
      </c>
      <c r="AI80" s="91">
        <f t="shared" ref="AI80:AI83" si="361">(T80-AF80)</f>
        <v>-81257745.243026301</v>
      </c>
      <c r="AJ80" s="91">
        <f t="shared" ref="AJ80:AJ83" si="362">(T80-AF80)+Q80</f>
        <v>-74520220.243026301</v>
      </c>
      <c r="AK80" s="91">
        <f t="shared" ref="AK80:AK83" si="363">(T80-AF80)+(Q80+Y80)</f>
        <v>-63600591.376359634</v>
      </c>
      <c r="AL80" s="91">
        <f t="shared" ref="AL80:AL83" si="364">T80-AG80</f>
        <v>-14525206.408336408</v>
      </c>
      <c r="AM80" s="91">
        <f t="shared" ref="AM80:AM83" si="365">(T80-AG80)+Q80</f>
        <v>-7787681.4083364084</v>
      </c>
      <c r="AN80" s="91">
        <f t="shared" ref="AN80:AN83" si="366">(T80-AG80)+(Q80+Y80)</f>
        <v>3131947.4583302587</v>
      </c>
      <c r="AO80" s="91">
        <f t="shared" ref="AO80:AO83" si="367">(AI80+AL80)/2</f>
        <v>-47891475.825681359</v>
      </c>
      <c r="AP80" s="91">
        <f t="shared" ref="AP80:AP83" si="368">(AJ80+AM80)/2</f>
        <v>-41153950.825681359</v>
      </c>
      <c r="AQ80" s="91">
        <f t="shared" ref="AQ80:AQ83" si="369">(AK80+AN80)/2</f>
        <v>-30234321.959014688</v>
      </c>
      <c r="AR80" s="91">
        <f t="shared" ref="AR80:AR83" si="370">(U80-AF80)</f>
        <v>-83872124.95302631</v>
      </c>
      <c r="AS80" s="91">
        <f t="shared" ref="AS80:AS83" si="371">(U80-AF80)+Q80</f>
        <v>-77134599.95302631</v>
      </c>
      <c r="AT80" s="91">
        <f t="shared" ref="AT80:AT83" si="372">(U80-AF80)+(Q80+Y80)</f>
        <v>-66214971.086359642</v>
      </c>
      <c r="AU80" s="91">
        <f t="shared" ref="AU80:AU83" si="373">(U80-AG80)</f>
        <v>-17139586.118336417</v>
      </c>
      <c r="AV80" s="91">
        <f t="shared" ref="AV80:AV83" si="374">(U80-AG80)+Q80</f>
        <v>-10402061.118336417</v>
      </c>
      <c r="AW80" s="91">
        <f t="shared" ref="AW80:AW83" si="375">(U80-AG80)+(Q80+Y80)</f>
        <v>517567.74833025038</v>
      </c>
      <c r="AX80" s="91">
        <f t="shared" ref="AX80:AX83" si="376">(AR80+AU80)/2</f>
        <v>-50505855.535681367</v>
      </c>
      <c r="AY80" s="91">
        <f t="shared" ref="AY80:AY83" si="377">(AS80+AV80)/2</f>
        <v>-43768330.535681367</v>
      </c>
      <c r="AZ80" s="91">
        <f t="shared" ref="AZ80:AZ83" si="378">(AT80+AW80)/2</f>
        <v>-32848701.669014696</v>
      </c>
      <c r="BA80" s="91">
        <f t="shared" ref="BA80:BA83" si="379">(V80-AF80)</f>
        <v>-86486504.663026318</v>
      </c>
      <c r="BB80" s="91">
        <f t="shared" ref="BB80:BB83" si="380">(V80-AF80)+(Q80)</f>
        <v>-79748979.663026318</v>
      </c>
      <c r="BC80" s="91">
        <f t="shared" ref="BC80:BC83" si="381">(V80-AF80)+(Q80+Y80)</f>
        <v>-68829350.796359658</v>
      </c>
      <c r="BD80" s="91">
        <f t="shared" ref="BD80:BD83" si="382">(V80-AG80)</f>
        <v>-19753965.828336425</v>
      </c>
      <c r="BE80" s="91">
        <f t="shared" ref="BE80:BE83" si="383">(V80-AG80)+(Q80)</f>
        <v>-13016440.828336425</v>
      </c>
      <c r="BF80" s="91">
        <f t="shared" ref="BF80:BF83" si="384">(V80-AG80)+(Q80+Y80)</f>
        <v>-2096811.961669758</v>
      </c>
      <c r="BG80" s="91">
        <f t="shared" ref="BG80:BG83" si="385">(BA80+BD80)/2</f>
        <v>-53120235.245681375</v>
      </c>
      <c r="BH80" s="91">
        <f t="shared" ref="BH80:BH83" si="386">(BB80+BE80)/2</f>
        <v>-46382710.245681375</v>
      </c>
      <c r="BI80" s="91">
        <f t="shared" ref="BI80:BI83" si="387">(BC80+BF80)/2</f>
        <v>-35463081.379014708</v>
      </c>
      <c r="BJ80" s="91">
        <f t="shared" ref="BJ80:BJ83" si="388">(W80-AF80)</f>
        <v>-89100884.373026326</v>
      </c>
      <c r="BK80" s="91">
        <f t="shared" ref="BK80:BK83" si="389">(W80-AF80)+(Q80)</f>
        <v>-82363359.373026326</v>
      </c>
      <c r="BL80" s="91">
        <f t="shared" ref="BL80:BL83" si="390">(W80-AF80)+(Q80+Y80)</f>
        <v>-71443730.506359667</v>
      </c>
      <c r="BM80" s="91">
        <f t="shared" ref="BM80:BM83" si="391">(W80-AG80)</f>
        <v>-22368345.538336433</v>
      </c>
      <c r="BN80" s="91">
        <f t="shared" ref="BN80:BN83" si="392">(W80-AG80)+(Q80)</f>
        <v>-15630820.538336433</v>
      </c>
      <c r="BO80" s="91">
        <f t="shared" ref="BO80:BO83" si="393">(W80-AG80)+(Q80+Y80)</f>
        <v>-4711191.6716697663</v>
      </c>
      <c r="BP80" s="91">
        <f t="shared" ref="BP80:BP83" si="394">(BJ80+BM80)/2</f>
        <v>-55734614.955681384</v>
      </c>
      <c r="BQ80" s="91">
        <f t="shared" ref="BQ80:BQ83" si="395">(BK80+BN80)/2</f>
        <v>-48997089.955681384</v>
      </c>
      <c r="BR80" s="91">
        <f t="shared" ref="BR80:BR83" si="396">(BL80+BO80)/2</f>
        <v>-38077461.089014716</v>
      </c>
    </row>
    <row r="81" spans="1:70">
      <c r="A81" s="4">
        <v>265</v>
      </c>
      <c r="B81" s="4">
        <v>4</v>
      </c>
      <c r="C81" s="5" t="s">
        <v>160</v>
      </c>
      <c r="D81" s="5" t="s">
        <v>161</v>
      </c>
      <c r="E81" s="76">
        <v>10863</v>
      </c>
      <c r="F81" s="5" t="s">
        <v>163</v>
      </c>
      <c r="G81" s="77">
        <f>'1 OPเขต4'!N81</f>
        <v>15565113.599999998</v>
      </c>
      <c r="H81" s="84">
        <f>'2 IP เขต4'!L80</f>
        <v>3839833.324</v>
      </c>
      <c r="I81" s="84">
        <f>'3 PP เขต4'!K80</f>
        <v>4689050.83</v>
      </c>
      <c r="J81" s="10">
        <f t="shared" si="344"/>
        <v>24093997.754000001</v>
      </c>
      <c r="K81" s="10">
        <f>'4 หักเงินเดือนเขต4'!H80</f>
        <v>22301424</v>
      </c>
      <c r="L81" s="10">
        <f>'4 หักเงินเดือนเขต4'!G80*0.01</f>
        <v>366013.16000000003</v>
      </c>
      <c r="M81" s="10">
        <f>'4 หักเงินเดือนเขต4'!G80*0.02</f>
        <v>732026.32000000007</v>
      </c>
      <c r="N81" s="10">
        <f>'4 หักเงินเดือนเขต4'!G80*0.03</f>
        <v>1098039.48</v>
      </c>
      <c r="O81" s="10">
        <f>'4 หักเงินเดือนเขต4'!G80*0.04</f>
        <v>1464052.6400000001</v>
      </c>
      <c r="P81" s="10">
        <f>'4 หักเงินเดือนเขต4'!G80*0.05</f>
        <v>1830065.8</v>
      </c>
      <c r="Q81" s="87">
        <v>1543744</v>
      </c>
      <c r="R81" s="77">
        <v>388073.32</v>
      </c>
      <c r="S81" s="10">
        <f t="shared" si="345"/>
        <v>1426560.5940000005</v>
      </c>
      <c r="T81" s="10">
        <f t="shared" si="346"/>
        <v>694534.27400000021</v>
      </c>
      <c r="U81" s="10">
        <f t="shared" si="356"/>
        <v>328521.11400000006</v>
      </c>
      <c r="V81" s="10">
        <f t="shared" si="357"/>
        <v>-37492.046000000089</v>
      </c>
      <c r="W81" s="10">
        <f t="shared" si="358"/>
        <v>-403505.20600000024</v>
      </c>
      <c r="X81" s="91">
        <v>-758813.33333333337</v>
      </c>
      <c r="Y81" s="91">
        <f t="shared" si="359"/>
        <v>-151762.66666666669</v>
      </c>
      <c r="Z81" s="108">
        <f>S81/'1 OPเขต4'!G81</f>
        <v>96.519661299052814</v>
      </c>
      <c r="AA81" s="108">
        <f>T81/'1 OPเขต4'!G81</f>
        <v>46.991493504736141</v>
      </c>
      <c r="AB81" s="108">
        <f>U81/'1 OPเขต4'!G81</f>
        <v>22.227409607577812</v>
      </c>
      <c r="AC81" s="108">
        <f>V81/'1 OPเขต4'!G81</f>
        <v>-2.5366742895805201</v>
      </c>
      <c r="AD81" s="108">
        <f>W81/'1 OPเขต4'!G81</f>
        <v>-27.300758186738854</v>
      </c>
      <c r="AE81" s="91">
        <f>VLOOKUP($E81,'[1]moc eval'!$C$2:$U$846,19,FALSE)</f>
        <v>15046458.050295902</v>
      </c>
      <c r="AF81" s="91">
        <f t="shared" si="360"/>
        <v>12037166.440236723</v>
      </c>
      <c r="AG81" s="77">
        <v>9558484.5199999996</v>
      </c>
      <c r="AH81" s="170">
        <v>9928534.879999999</v>
      </c>
      <c r="AI81" s="91">
        <f t="shared" si="361"/>
        <v>-11342632.166236723</v>
      </c>
      <c r="AJ81" s="91">
        <f t="shared" si="362"/>
        <v>-9798888.1662367228</v>
      </c>
      <c r="AK81" s="91">
        <f t="shared" si="363"/>
        <v>-9950650.8329033889</v>
      </c>
      <c r="AL81" s="91">
        <f t="shared" si="364"/>
        <v>-8863950.2459999993</v>
      </c>
      <c r="AM81" s="91">
        <f t="shared" si="365"/>
        <v>-7320206.2459999993</v>
      </c>
      <c r="AN81" s="91">
        <f t="shared" si="366"/>
        <v>-7471968.9126666663</v>
      </c>
      <c r="AO81" s="91">
        <f t="shared" si="367"/>
        <v>-10103291.20611836</v>
      </c>
      <c r="AP81" s="91">
        <f t="shared" si="368"/>
        <v>-8559547.2061183602</v>
      </c>
      <c r="AQ81" s="91">
        <f t="shared" si="369"/>
        <v>-8711309.8727850281</v>
      </c>
      <c r="AR81" s="91">
        <f t="shared" si="370"/>
        <v>-11708645.326236723</v>
      </c>
      <c r="AS81" s="91">
        <f t="shared" si="371"/>
        <v>-10164901.326236723</v>
      </c>
      <c r="AT81" s="91">
        <f t="shared" si="372"/>
        <v>-10316663.992903389</v>
      </c>
      <c r="AU81" s="91">
        <f t="shared" si="373"/>
        <v>-9229963.4059999995</v>
      </c>
      <c r="AV81" s="91">
        <f t="shared" si="374"/>
        <v>-7686219.4059999995</v>
      </c>
      <c r="AW81" s="91">
        <f t="shared" si="375"/>
        <v>-7837982.0726666665</v>
      </c>
      <c r="AX81" s="91">
        <f t="shared" si="376"/>
        <v>-10469304.36611836</v>
      </c>
      <c r="AY81" s="91">
        <f t="shared" si="377"/>
        <v>-8925560.3661183603</v>
      </c>
      <c r="AZ81" s="91">
        <f t="shared" si="378"/>
        <v>-9077323.0327850282</v>
      </c>
      <c r="BA81" s="91">
        <f t="shared" si="379"/>
        <v>-12074658.486236723</v>
      </c>
      <c r="BB81" s="91">
        <f t="shared" si="380"/>
        <v>-10530914.486236723</v>
      </c>
      <c r="BC81" s="91">
        <f t="shared" si="381"/>
        <v>-10682677.152903389</v>
      </c>
      <c r="BD81" s="91">
        <f t="shared" si="382"/>
        <v>-9595976.5659999996</v>
      </c>
      <c r="BE81" s="91">
        <f t="shared" si="383"/>
        <v>-8052232.5659999996</v>
      </c>
      <c r="BF81" s="91">
        <f t="shared" si="384"/>
        <v>-8203995.2326666666</v>
      </c>
      <c r="BG81" s="91">
        <f t="shared" si="385"/>
        <v>-10835317.52611836</v>
      </c>
      <c r="BH81" s="91">
        <f t="shared" si="386"/>
        <v>-9291573.5261183605</v>
      </c>
      <c r="BI81" s="91">
        <f t="shared" si="387"/>
        <v>-9443336.1927850284</v>
      </c>
      <c r="BJ81" s="91">
        <f t="shared" si="388"/>
        <v>-12440671.646236723</v>
      </c>
      <c r="BK81" s="91">
        <f t="shared" si="389"/>
        <v>-10896927.646236723</v>
      </c>
      <c r="BL81" s="91">
        <f t="shared" si="390"/>
        <v>-11048690.312903389</v>
      </c>
      <c r="BM81" s="91">
        <f t="shared" si="391"/>
        <v>-9961989.7259999998</v>
      </c>
      <c r="BN81" s="91">
        <f t="shared" si="392"/>
        <v>-8418245.7259999998</v>
      </c>
      <c r="BO81" s="91">
        <f t="shared" si="393"/>
        <v>-8570008.3926666658</v>
      </c>
      <c r="BP81" s="91">
        <f t="shared" si="394"/>
        <v>-11201330.686118361</v>
      </c>
      <c r="BQ81" s="91">
        <f t="shared" si="395"/>
        <v>-9657586.6861183606</v>
      </c>
      <c r="BR81" s="91">
        <f t="shared" si="396"/>
        <v>-9809349.3527850285</v>
      </c>
    </row>
    <row r="82" spans="1:70">
      <c r="A82" s="4">
        <v>266</v>
      </c>
      <c r="B82" s="4">
        <v>4</v>
      </c>
      <c r="C82" s="5" t="s">
        <v>160</v>
      </c>
      <c r="D82" s="5" t="s">
        <v>161</v>
      </c>
      <c r="E82" s="76">
        <v>10864</v>
      </c>
      <c r="F82" s="5" t="s">
        <v>164</v>
      </c>
      <c r="G82" s="77">
        <f>'1 OPเขต4'!N82</f>
        <v>47686326.719999991</v>
      </c>
      <c r="H82" s="84">
        <f>'2 IP เขต4'!L81</f>
        <v>26023131.253000002</v>
      </c>
      <c r="I82" s="84">
        <f>'3 PP เขต4'!K81</f>
        <v>15075755.370000001</v>
      </c>
      <c r="J82" s="10">
        <f t="shared" si="344"/>
        <v>88785213.342999995</v>
      </c>
      <c r="K82" s="10">
        <f>'4 หักเงินเดือนเขต4'!H81</f>
        <v>43955304</v>
      </c>
      <c r="L82" s="10">
        <f>'4 หักเงินเดือนเขต4'!G81*0.01</f>
        <v>721398.76</v>
      </c>
      <c r="M82" s="10">
        <f>'4 หักเงินเดือนเขต4'!G81*0.02</f>
        <v>1442797.52</v>
      </c>
      <c r="N82" s="10">
        <f>'4 หักเงินเดือนเขต4'!G81*0.03</f>
        <v>2164196.2799999998</v>
      </c>
      <c r="O82" s="10">
        <f>'4 หักเงินเดือนเขต4'!G81*0.04</f>
        <v>2885595.04</v>
      </c>
      <c r="P82" s="10">
        <f>'4 หักเงินเดือนเขต4'!G81*0.05</f>
        <v>3606993.8000000003</v>
      </c>
      <c r="Q82" s="87">
        <v>3228870</v>
      </c>
      <c r="R82" s="77">
        <v>1191728.72</v>
      </c>
      <c r="S82" s="10">
        <f t="shared" si="345"/>
        <v>44108510.582999997</v>
      </c>
      <c r="T82" s="10">
        <f t="shared" si="346"/>
        <v>42665713.062999994</v>
      </c>
      <c r="U82" s="10">
        <f t="shared" si="356"/>
        <v>41944314.302999996</v>
      </c>
      <c r="V82" s="10">
        <f t="shared" si="357"/>
        <v>41222915.542999998</v>
      </c>
      <c r="W82" s="10">
        <f t="shared" si="358"/>
        <v>40501516.783</v>
      </c>
      <c r="X82" s="91">
        <v>18053832.666666668</v>
      </c>
      <c r="Y82" s="91">
        <f t="shared" si="359"/>
        <v>3610766.5333333337</v>
      </c>
      <c r="Z82" s="105">
        <f>S82/'1 OPเขต4'!G82</f>
        <v>974.10637095028812</v>
      </c>
      <c r="AA82" s="91">
        <f>T82/'1 OPเขต4'!G82</f>
        <v>942.24317181599326</v>
      </c>
      <c r="AB82" s="91">
        <f>U82/'1 OPเขต4'!G82</f>
        <v>926.31157224884601</v>
      </c>
      <c r="AC82" s="91">
        <f>V82/'1 OPเขต4'!G82</f>
        <v>910.37997268169863</v>
      </c>
      <c r="AD82" s="91">
        <f>W82/'1 OPเขต4'!G82</f>
        <v>894.44837311455137</v>
      </c>
      <c r="AE82" s="91">
        <f>VLOOKUP($E82,'[1]moc eval'!$C$2:$U$846,19,FALSE)</f>
        <v>55996382.182877682</v>
      </c>
      <c r="AF82" s="91">
        <f t="shared" si="360"/>
        <v>44797105.74630215</v>
      </c>
      <c r="AG82" s="77">
        <v>45511684.560000002</v>
      </c>
      <c r="AH82" s="170">
        <v>50445028.299999997</v>
      </c>
      <c r="AI82" s="91">
        <f t="shared" si="361"/>
        <v>-2131392.6833021566</v>
      </c>
      <c r="AJ82" s="91">
        <f t="shared" si="362"/>
        <v>1097477.3166978434</v>
      </c>
      <c r="AK82" s="91">
        <f t="shared" si="363"/>
        <v>4708243.8500311766</v>
      </c>
      <c r="AL82" s="91">
        <f t="shared" si="364"/>
        <v>-2845971.4970000088</v>
      </c>
      <c r="AM82" s="91">
        <f t="shared" si="365"/>
        <v>382898.50299999118</v>
      </c>
      <c r="AN82" s="91">
        <f t="shared" si="366"/>
        <v>3993665.0363333244</v>
      </c>
      <c r="AO82" s="91">
        <f t="shared" si="367"/>
        <v>-2488682.0901510827</v>
      </c>
      <c r="AP82" s="91">
        <f t="shared" si="368"/>
        <v>740187.90984891728</v>
      </c>
      <c r="AQ82" s="91">
        <f t="shared" si="369"/>
        <v>4350954.4431822505</v>
      </c>
      <c r="AR82" s="91">
        <f t="shared" si="370"/>
        <v>-2852791.4433021545</v>
      </c>
      <c r="AS82" s="91">
        <f t="shared" si="371"/>
        <v>376078.55669784546</v>
      </c>
      <c r="AT82" s="91">
        <f t="shared" si="372"/>
        <v>3986845.0900311787</v>
      </c>
      <c r="AU82" s="91">
        <f t="shared" si="373"/>
        <v>-3567370.2570000067</v>
      </c>
      <c r="AV82" s="91">
        <f t="shared" si="374"/>
        <v>-338500.25700000674</v>
      </c>
      <c r="AW82" s="91">
        <f t="shared" si="375"/>
        <v>3272266.2763333265</v>
      </c>
      <c r="AX82" s="91">
        <f t="shared" si="376"/>
        <v>-3210080.8501510806</v>
      </c>
      <c r="AY82" s="91">
        <f t="shared" si="377"/>
        <v>18789.149848919362</v>
      </c>
      <c r="AZ82" s="91">
        <f t="shared" si="378"/>
        <v>3629555.6831822526</v>
      </c>
      <c r="BA82" s="91">
        <f t="shared" si="379"/>
        <v>-3574190.2033021525</v>
      </c>
      <c r="BB82" s="91">
        <f t="shared" si="380"/>
        <v>-345320.20330215245</v>
      </c>
      <c r="BC82" s="91">
        <f t="shared" si="381"/>
        <v>3265446.3300311808</v>
      </c>
      <c r="BD82" s="91">
        <f t="shared" si="382"/>
        <v>-4288769.0170000046</v>
      </c>
      <c r="BE82" s="91">
        <f t="shared" si="383"/>
        <v>-1059899.0170000046</v>
      </c>
      <c r="BF82" s="91">
        <f t="shared" si="384"/>
        <v>2550867.5163333286</v>
      </c>
      <c r="BG82" s="91">
        <f t="shared" si="385"/>
        <v>-3931479.6101510786</v>
      </c>
      <c r="BH82" s="91">
        <f t="shared" si="386"/>
        <v>-702609.61015107855</v>
      </c>
      <c r="BI82" s="91">
        <f t="shared" si="387"/>
        <v>2908156.9231822547</v>
      </c>
      <c r="BJ82" s="91">
        <f t="shared" si="388"/>
        <v>-4295588.9633021504</v>
      </c>
      <c r="BK82" s="91">
        <f t="shared" si="389"/>
        <v>-1066718.9633021504</v>
      </c>
      <c r="BL82" s="91">
        <f t="shared" si="390"/>
        <v>2544047.5700311828</v>
      </c>
      <c r="BM82" s="91">
        <f t="shared" si="391"/>
        <v>-5010167.7770000026</v>
      </c>
      <c r="BN82" s="91">
        <f t="shared" si="392"/>
        <v>-1781297.7770000026</v>
      </c>
      <c r="BO82" s="91">
        <f t="shared" si="393"/>
        <v>1829468.7563333306</v>
      </c>
      <c r="BP82" s="91">
        <f t="shared" si="394"/>
        <v>-4652878.3701510765</v>
      </c>
      <c r="BQ82" s="91">
        <f t="shared" si="395"/>
        <v>-1424008.3701510765</v>
      </c>
      <c r="BR82" s="91">
        <f t="shared" si="396"/>
        <v>2186758.1631822567</v>
      </c>
    </row>
    <row r="83" spans="1:70">
      <c r="A83" s="4">
        <v>267</v>
      </c>
      <c r="B83" s="4">
        <v>4</v>
      </c>
      <c r="C83" s="5" t="s">
        <v>160</v>
      </c>
      <c r="D83" s="5" t="s">
        <v>161</v>
      </c>
      <c r="E83" s="76">
        <v>10865</v>
      </c>
      <c r="F83" s="5" t="s">
        <v>165</v>
      </c>
      <c r="G83" s="77">
        <f>'1 OPเขต4'!N83</f>
        <v>30655270.079999998</v>
      </c>
      <c r="H83" s="84">
        <f>'2 IP เขต4'!L82</f>
        <v>9706892.9419999998</v>
      </c>
      <c r="I83" s="84">
        <f>'3 PP เขต4'!K82</f>
        <v>8606046.9299999997</v>
      </c>
      <c r="J83" s="10">
        <f t="shared" si="344"/>
        <v>48968209.952</v>
      </c>
      <c r="K83" s="10">
        <f>'4 หักเงินเดือนเขต4'!H82</f>
        <v>33465087</v>
      </c>
      <c r="L83" s="10">
        <f>'4 หักเงินเดือนเขต4'!G82*0.01</f>
        <v>549232.29</v>
      </c>
      <c r="M83" s="10">
        <f>'4 หักเงินเดือนเขต4'!G82*0.02</f>
        <v>1098464.58</v>
      </c>
      <c r="N83" s="10">
        <f>'4 หักเงินเดือนเขต4'!G82*0.03</f>
        <v>1647696.8699999999</v>
      </c>
      <c r="O83" s="10">
        <f>'4 หักเงินเดือนเขต4'!G82*0.04</f>
        <v>2196929.16</v>
      </c>
      <c r="P83" s="10">
        <f>'4 หักเงินเดือนเขต4'!G82*0.05</f>
        <v>2746161.45</v>
      </c>
      <c r="Q83" s="87">
        <v>2710164</v>
      </c>
      <c r="R83" s="77">
        <v>764797.54</v>
      </c>
      <c r="S83" s="10">
        <f t="shared" si="345"/>
        <v>14953890.662</v>
      </c>
      <c r="T83" s="10">
        <f t="shared" si="346"/>
        <v>13855426.082000002</v>
      </c>
      <c r="U83" s="10">
        <f t="shared" si="356"/>
        <v>13306193.792000003</v>
      </c>
      <c r="V83" s="10">
        <f t="shared" si="357"/>
        <v>12756961.501999997</v>
      </c>
      <c r="W83" s="10">
        <f t="shared" si="358"/>
        <v>12207729.211999997</v>
      </c>
      <c r="X83" s="91">
        <v>2105981.3333333335</v>
      </c>
      <c r="Y83" s="91">
        <f t="shared" si="359"/>
        <v>421196.26666666672</v>
      </c>
      <c r="Z83" s="108">
        <f>S83/'1 OPเขต4'!G83</f>
        <v>513.72052155690676</v>
      </c>
      <c r="AA83" s="108">
        <f>T83/'1 OPเขต4'!G83</f>
        <v>475.984268851558</v>
      </c>
      <c r="AB83" s="108">
        <f>U83/'1 OPเขต4'!G83</f>
        <v>457.11614249888362</v>
      </c>
      <c r="AC83" s="108">
        <f>V83/'1 OPเขต4'!G83</f>
        <v>438.24801614620895</v>
      </c>
      <c r="AD83" s="108">
        <f>W83/'1 OPเขต4'!G83</f>
        <v>419.37988979353457</v>
      </c>
      <c r="AE83" s="91">
        <f>VLOOKUP($E83,'[1]moc eval'!$C$2:$U$846,19,FALSE)</f>
        <v>32522173.174642295</v>
      </c>
      <c r="AF83" s="91">
        <f t="shared" si="360"/>
        <v>26017738.539713837</v>
      </c>
      <c r="AG83" s="77">
        <v>27796594.73</v>
      </c>
      <c r="AH83" s="170">
        <v>24849623.640000001</v>
      </c>
      <c r="AI83" s="91">
        <f t="shared" si="361"/>
        <v>-12162312.457713835</v>
      </c>
      <c r="AJ83" s="91">
        <f t="shared" si="362"/>
        <v>-9452148.4577138349</v>
      </c>
      <c r="AK83" s="91">
        <f t="shared" si="363"/>
        <v>-9030952.1910471693</v>
      </c>
      <c r="AL83" s="91">
        <f t="shared" si="364"/>
        <v>-13941168.647999998</v>
      </c>
      <c r="AM83" s="91">
        <f t="shared" si="365"/>
        <v>-11231004.647999998</v>
      </c>
      <c r="AN83" s="91">
        <f t="shared" si="366"/>
        <v>-10809808.381333333</v>
      </c>
      <c r="AO83" s="91">
        <f t="shared" si="367"/>
        <v>-13051740.552856917</v>
      </c>
      <c r="AP83" s="91">
        <f t="shared" si="368"/>
        <v>-10341576.552856917</v>
      </c>
      <c r="AQ83" s="91">
        <f t="shared" si="369"/>
        <v>-9920380.2861902509</v>
      </c>
      <c r="AR83" s="91">
        <f t="shared" si="370"/>
        <v>-12711544.747713834</v>
      </c>
      <c r="AS83" s="91">
        <f t="shared" si="371"/>
        <v>-10001380.747713834</v>
      </c>
      <c r="AT83" s="91">
        <f t="shared" si="372"/>
        <v>-9580184.4810471684</v>
      </c>
      <c r="AU83" s="91">
        <f t="shared" si="373"/>
        <v>-14490400.937999997</v>
      </c>
      <c r="AV83" s="91">
        <f t="shared" si="374"/>
        <v>-11780236.937999997</v>
      </c>
      <c r="AW83" s="91">
        <f t="shared" si="375"/>
        <v>-11359040.671333332</v>
      </c>
      <c r="AX83" s="91">
        <f t="shared" si="376"/>
        <v>-13600972.842856916</v>
      </c>
      <c r="AY83" s="91">
        <f t="shared" si="377"/>
        <v>-10890808.842856916</v>
      </c>
      <c r="AZ83" s="91">
        <f t="shared" si="378"/>
        <v>-10469612.57619025</v>
      </c>
      <c r="BA83" s="91">
        <f t="shared" si="379"/>
        <v>-13260777.037713841</v>
      </c>
      <c r="BB83" s="91">
        <f t="shared" si="380"/>
        <v>-10550613.037713841</v>
      </c>
      <c r="BC83" s="91">
        <f t="shared" si="381"/>
        <v>-10129416.771047175</v>
      </c>
      <c r="BD83" s="91">
        <f t="shared" si="382"/>
        <v>-15039633.228000004</v>
      </c>
      <c r="BE83" s="91">
        <f t="shared" si="383"/>
        <v>-12329469.228000004</v>
      </c>
      <c r="BF83" s="91">
        <f t="shared" si="384"/>
        <v>-11908272.961333338</v>
      </c>
      <c r="BG83" s="91">
        <f t="shared" si="385"/>
        <v>-14150205.132856922</v>
      </c>
      <c r="BH83" s="91">
        <f t="shared" si="386"/>
        <v>-11440041.132856922</v>
      </c>
      <c r="BI83" s="91">
        <f t="shared" si="387"/>
        <v>-11018844.866190257</v>
      </c>
      <c r="BJ83" s="91">
        <f t="shared" si="388"/>
        <v>-13810009.32771384</v>
      </c>
      <c r="BK83" s="91">
        <f t="shared" si="389"/>
        <v>-11099845.32771384</v>
      </c>
      <c r="BL83" s="91">
        <f t="shared" si="390"/>
        <v>-10678649.061047174</v>
      </c>
      <c r="BM83" s="91">
        <f t="shared" si="391"/>
        <v>-15588865.518000003</v>
      </c>
      <c r="BN83" s="91">
        <f t="shared" si="392"/>
        <v>-12878701.518000003</v>
      </c>
      <c r="BO83" s="91">
        <f t="shared" si="393"/>
        <v>-12457505.251333337</v>
      </c>
      <c r="BP83" s="91">
        <f t="shared" si="394"/>
        <v>-14699437.422856921</v>
      </c>
      <c r="BQ83" s="91">
        <f t="shared" si="395"/>
        <v>-11989273.422856921</v>
      </c>
      <c r="BR83" s="91">
        <f t="shared" si="396"/>
        <v>-11568077.156190256</v>
      </c>
    </row>
    <row r="84" spans="1:70">
      <c r="A84" s="44"/>
      <c r="B84" s="45"/>
      <c r="C84" s="40"/>
      <c r="D84" s="47" t="s">
        <v>174</v>
      </c>
      <c r="E84" s="48"/>
      <c r="F84" s="48"/>
      <c r="G84" s="86">
        <f t="shared" ref="G84:AF84" si="397">G80+G81+G82+G83</f>
        <v>162756536.63999999</v>
      </c>
      <c r="H84" s="86">
        <f t="shared" si="397"/>
        <v>163412087.96066359</v>
      </c>
      <c r="I84" s="86">
        <f t="shared" si="397"/>
        <v>49415845.240000002</v>
      </c>
      <c r="J84" s="86">
        <f t="shared" si="397"/>
        <v>375584469.84066361</v>
      </c>
      <c r="K84" s="86">
        <f t="shared" si="397"/>
        <v>259017703</v>
      </c>
      <c r="L84" s="86">
        <f t="shared" si="397"/>
        <v>4251023.92</v>
      </c>
      <c r="M84" s="86">
        <f t="shared" si="397"/>
        <v>8502047.8399999999</v>
      </c>
      <c r="N84" s="86">
        <f t="shared" si="397"/>
        <v>12753071.759999998</v>
      </c>
      <c r="O84" s="86">
        <f t="shared" si="397"/>
        <v>17004095.68</v>
      </c>
      <c r="P84" s="86">
        <f t="shared" si="397"/>
        <v>21255119.600000001</v>
      </c>
      <c r="Q84" s="86">
        <f t="shared" si="397"/>
        <v>14220303</v>
      </c>
      <c r="R84" s="86">
        <f t="shared" si="397"/>
        <v>4064010.2</v>
      </c>
      <c r="S84" s="92">
        <f t="shared" si="397"/>
        <v>112315742.92066357</v>
      </c>
      <c r="T84" s="92">
        <f t="shared" si="397"/>
        <v>103813695.08066359</v>
      </c>
      <c r="U84" s="92">
        <f t="shared" si="397"/>
        <v>99562671.160663575</v>
      </c>
      <c r="V84" s="92">
        <f t="shared" si="397"/>
        <v>95311647.240663558</v>
      </c>
      <c r="W84" s="92">
        <f t="shared" si="397"/>
        <v>91060623.320663556</v>
      </c>
      <c r="X84" s="92">
        <f t="shared" si="397"/>
        <v>73999145</v>
      </c>
      <c r="Y84" s="92">
        <f t="shared" si="397"/>
        <v>14799829.000000002</v>
      </c>
      <c r="Z84" s="106">
        <f>S84/'1 OPเขต4'!G84</f>
        <v>726.74165736419059</v>
      </c>
      <c r="AA84" s="106">
        <f>T84/'1 OPเขต4'!G84</f>
        <v>671.72895676178507</v>
      </c>
      <c r="AB84" s="106">
        <f>U84/'1 OPเขต4'!G84</f>
        <v>644.22260646058203</v>
      </c>
      <c r="AC84" s="106">
        <f>V84/'1 OPเขต4'!G84</f>
        <v>616.7162561593791</v>
      </c>
      <c r="AD84" s="106">
        <f>W84/'1 OPเขต4'!G84</f>
        <v>589.20990585817617</v>
      </c>
      <c r="AE84" s="92">
        <f t="shared" si="397"/>
        <v>263384722.03867823</v>
      </c>
      <c r="AF84" s="92">
        <f t="shared" si="397"/>
        <v>210707777.63094261</v>
      </c>
      <c r="AG84" s="165">
        <f>SUBTOTAL(9,AG80:AG83)</f>
        <v>143989991.88</v>
      </c>
      <c r="AH84" s="165">
        <f>SUBTOTAL(9,AH80:AH83)</f>
        <v>179016788.63</v>
      </c>
      <c r="AI84" s="92">
        <f t="shared" ref="AI84" si="398">AI80+AI81+AI82+AI83</f>
        <v>-106894082.55027902</v>
      </c>
      <c r="AJ84" s="92">
        <f t="shared" ref="AJ84" si="399">AJ80+AJ81+AJ82+AJ83</f>
        <v>-92673779.550279021</v>
      </c>
      <c r="AK84" s="92">
        <f t="shared" ref="AK84:AM84" si="400">AK80+AK81+AK82+AK83</f>
        <v>-77873950.550279021</v>
      </c>
      <c r="AL84" s="92">
        <f t="shared" si="400"/>
        <v>-40176296.799336419</v>
      </c>
      <c r="AM84" s="92">
        <f t="shared" si="400"/>
        <v>-25955993.799336415</v>
      </c>
      <c r="AN84" s="92">
        <f t="shared" ref="AN84:AP84" si="401">AN80+AN81+AN82+AN83</f>
        <v>-11156164.799336415</v>
      </c>
      <c r="AO84" s="92">
        <f t="shared" si="401"/>
        <v>-73535189.674807727</v>
      </c>
      <c r="AP84" s="92">
        <f t="shared" si="401"/>
        <v>-59314886.67480772</v>
      </c>
      <c r="AQ84" s="92">
        <f t="shared" ref="AQ84:AY84" si="402">AQ80+AQ81+AQ82+AQ83</f>
        <v>-44515057.674807712</v>
      </c>
      <c r="AR84" s="92">
        <f t="shared" si="402"/>
        <v>-111145106.47027902</v>
      </c>
      <c r="AS84" s="92">
        <f t="shared" si="402"/>
        <v>-96924803.470279023</v>
      </c>
      <c r="AT84" s="92">
        <f t="shared" si="402"/>
        <v>-82124974.470279023</v>
      </c>
      <c r="AU84" s="92">
        <f t="shared" si="402"/>
        <v>-44427320.71933642</v>
      </c>
      <c r="AV84" s="92">
        <f t="shared" si="402"/>
        <v>-30207017.71933642</v>
      </c>
      <c r="AW84" s="92">
        <f t="shared" si="402"/>
        <v>-15407188.71933642</v>
      </c>
      <c r="AX84" s="92">
        <f t="shared" si="402"/>
        <v>-77786213.594807714</v>
      </c>
      <c r="AY84" s="92">
        <f t="shared" si="402"/>
        <v>-63565910.594807714</v>
      </c>
      <c r="AZ84" s="92">
        <f t="shared" ref="AZ84:BH84" si="403">AZ80+AZ81+AZ82+AZ83</f>
        <v>-48766081.594807714</v>
      </c>
      <c r="BA84" s="92">
        <f t="shared" si="403"/>
        <v>-115396130.39027904</v>
      </c>
      <c r="BB84" s="92">
        <f t="shared" si="403"/>
        <v>-101175827.39027904</v>
      </c>
      <c r="BC84" s="92">
        <f t="shared" si="403"/>
        <v>-86375998.39027904</v>
      </c>
      <c r="BD84" s="92">
        <f t="shared" si="403"/>
        <v>-48678344.639336437</v>
      </c>
      <c r="BE84" s="92">
        <f t="shared" si="403"/>
        <v>-34458041.639336437</v>
      </c>
      <c r="BF84" s="92">
        <f t="shared" si="403"/>
        <v>-19658212.639336437</v>
      </c>
      <c r="BG84" s="92">
        <f t="shared" si="403"/>
        <v>-82037237.514807731</v>
      </c>
      <c r="BH84" s="92">
        <f t="shared" si="403"/>
        <v>-67816934.514807731</v>
      </c>
      <c r="BI84" s="92">
        <f t="shared" ref="BI84:BQ84" si="404">BI80+BI81+BI82+BI83</f>
        <v>-53017105.514807738</v>
      </c>
      <c r="BJ84" s="92">
        <f t="shared" si="404"/>
        <v>-119647154.31027904</v>
      </c>
      <c r="BK84" s="92">
        <f t="shared" si="404"/>
        <v>-105426851.31027904</v>
      </c>
      <c r="BL84" s="92">
        <f t="shared" si="404"/>
        <v>-90627022.310279042</v>
      </c>
      <c r="BM84" s="92">
        <f t="shared" si="404"/>
        <v>-52929368.559336439</v>
      </c>
      <c r="BN84" s="92">
        <f t="shared" si="404"/>
        <v>-38709065.559336439</v>
      </c>
      <c r="BO84" s="92">
        <f t="shared" si="404"/>
        <v>-23909236.559336439</v>
      </c>
      <c r="BP84" s="92">
        <f t="shared" si="404"/>
        <v>-86288261.434807748</v>
      </c>
      <c r="BQ84" s="92">
        <f t="shared" si="404"/>
        <v>-72067958.434807748</v>
      </c>
      <c r="BR84" s="92">
        <f t="shared" ref="BR84" si="405">BR80+BR81+BR82+BR83</f>
        <v>-57268129.43480774</v>
      </c>
    </row>
    <row r="85" spans="1:70">
      <c r="A85" s="298" t="s">
        <v>166</v>
      </c>
      <c r="B85" s="298"/>
      <c r="C85" s="298"/>
      <c r="D85" s="298"/>
      <c r="E85" s="298"/>
      <c r="F85" s="298"/>
      <c r="G85" s="85">
        <f t="shared" ref="G85:AF85" si="406">G12+G22+G39+G47+G59+G66+G79+G84</f>
        <v>3016981255.2399998</v>
      </c>
      <c r="H85" s="85">
        <f t="shared" si="406"/>
        <v>2485568692.3665566</v>
      </c>
      <c r="I85" s="85">
        <f t="shared" si="406"/>
        <v>735857150.53999996</v>
      </c>
      <c r="J85" s="85">
        <f t="shared" si="406"/>
        <v>6238407098.1465569</v>
      </c>
      <c r="K85" s="85">
        <f t="shared" si="406"/>
        <v>3379336324</v>
      </c>
      <c r="L85" s="85">
        <f t="shared" si="406"/>
        <v>55461998.810000002</v>
      </c>
      <c r="M85" s="85">
        <f t="shared" si="406"/>
        <v>110923997.62</v>
      </c>
      <c r="N85" s="85">
        <f t="shared" si="406"/>
        <v>166385996.42999998</v>
      </c>
      <c r="O85" s="85">
        <f t="shared" si="406"/>
        <v>221847995.24000001</v>
      </c>
      <c r="P85" s="85">
        <f t="shared" si="406"/>
        <v>277309994.05000001</v>
      </c>
      <c r="Q85" s="85">
        <f t="shared" si="406"/>
        <v>213365998</v>
      </c>
      <c r="R85" s="85">
        <f t="shared" si="406"/>
        <v>125571247.73</v>
      </c>
      <c r="S85" s="93">
        <f t="shared" si="406"/>
        <v>2803608775.3365555</v>
      </c>
      <c r="T85" s="93">
        <f t="shared" si="406"/>
        <v>2692684777.7165565</v>
      </c>
      <c r="U85" s="93">
        <f t="shared" si="406"/>
        <v>2637222778.9065561</v>
      </c>
      <c r="V85" s="93">
        <f t="shared" si="406"/>
        <v>2581760780.0965562</v>
      </c>
      <c r="W85" s="93">
        <f t="shared" si="406"/>
        <v>2526298781.2865562</v>
      </c>
      <c r="X85" s="93">
        <f t="shared" si="406"/>
        <v>4215795079.0299997</v>
      </c>
      <c r="Y85" s="93">
        <f t="shared" si="406"/>
        <v>843159015.80599999</v>
      </c>
      <c r="Z85" s="93">
        <f>S85/'1 OPเขต4'!G85</f>
        <v>947.64439155091463</v>
      </c>
      <c r="AA85" s="93">
        <f>T85/'1 OPเขต4'!G85</f>
        <v>910.15110605483801</v>
      </c>
      <c r="AB85" s="93">
        <f>U85/'1 OPเขต4'!G85</f>
        <v>891.40446330679947</v>
      </c>
      <c r="AC85" s="93">
        <f>V85/'1 OPเขต4'!G85</f>
        <v>872.65782055876105</v>
      </c>
      <c r="AD85" s="93">
        <f>W85/'1 OPเขต4'!G85</f>
        <v>853.91117781072262</v>
      </c>
      <c r="AE85" s="93">
        <f t="shared" si="406"/>
        <v>5028083760.8653593</v>
      </c>
      <c r="AF85" s="93">
        <f t="shared" si="406"/>
        <v>4022467008.6922884</v>
      </c>
      <c r="AG85" s="85">
        <f>AG12+AG22+AG39+AG47+AG59+AG66+AG79+AG84</f>
        <v>3206060108.71</v>
      </c>
      <c r="AH85" s="85">
        <f>AH12+AH22+AH39+AH47+AH59+AH66+AH79+AH84</f>
        <v>3540124170.0900002</v>
      </c>
      <c r="AI85" s="93">
        <f t="shared" ref="AI85" si="407">AI22+AI39+AI47+AI59+AI66+AI79+AI84</f>
        <v>-1354084058.9296999</v>
      </c>
      <c r="AJ85" s="93">
        <f t="shared" ref="AJ85" si="408">AJ22+AJ39+AJ47+AJ59+AJ66+AJ79+AJ84</f>
        <v>-1169521497.9296999</v>
      </c>
      <c r="AK85" s="93">
        <f t="shared" ref="AK85" si="409">AK12+AK22+AK39+AK47+AK59+AK66+AK79+AK84</f>
        <v>-273257217.16973191</v>
      </c>
      <c r="AL85" s="93">
        <f t="shared" ref="AL85:AM85" si="410">AL22+AL39+AL47+AL59+AL66+AL79+AL84</f>
        <v>-493923557.19151473</v>
      </c>
      <c r="AM85" s="93">
        <f t="shared" si="410"/>
        <v>-309360996.19151473</v>
      </c>
      <c r="AN85" s="93">
        <f t="shared" ref="AN85" si="411">AN12+AN22+AN39+AN47+AN59+AN66+AN79+AN84</f>
        <v>543149682.81255651</v>
      </c>
      <c r="AO85" s="93">
        <f t="shared" ref="AO85:AP85" si="412">AO22+AO39+AO47+AO59+AO66+AO79+AO84</f>
        <v>-924003808.06060719</v>
      </c>
      <c r="AP85" s="93">
        <f t="shared" si="412"/>
        <v>-739441247.06060719</v>
      </c>
      <c r="AQ85" s="93">
        <f t="shared" ref="AQ85" si="413">AQ12+AQ22+AQ39+AQ47+AQ59+AQ66+AQ79+AQ84</f>
        <v>134946232.82141227</v>
      </c>
      <c r="AR85" s="93">
        <f t="shared" ref="AR85:AS85" si="414">AR22+AR39+AR47+AR59+AR66+AR79+AR84</f>
        <v>-1402884683.2496998</v>
      </c>
      <c r="AS85" s="93">
        <f t="shared" si="414"/>
        <v>-1218322122.2496998</v>
      </c>
      <c r="AT85" s="93">
        <f t="shared" ref="AT85" si="415">AT12+AT22+AT39+AT47+AT59+AT66+AT79+AT84</f>
        <v>-328719215.9797318</v>
      </c>
      <c r="AU85" s="93">
        <f t="shared" ref="AU85:AV85" si="416">AU22+AU39+AU47+AU59+AU66+AU79+AU84</f>
        <v>-542724181.51151478</v>
      </c>
      <c r="AV85" s="93">
        <f t="shared" si="416"/>
        <v>-358161620.51151466</v>
      </c>
      <c r="AW85" s="93">
        <f t="shared" ref="AW85" si="417">AW12+AW22+AW39+AW47+AW59+AW66+AW79+AW84</f>
        <v>487687684.00255644</v>
      </c>
      <c r="AX85" s="93">
        <f t="shared" ref="AX85:AY85" si="418">AX22+AX39+AX47+AX59+AX66+AX79+AX84</f>
        <v>-972804432.38060725</v>
      </c>
      <c r="AY85" s="93">
        <f t="shared" si="418"/>
        <v>-788241871.38060725</v>
      </c>
      <c r="AZ85" s="93">
        <f t="shared" ref="AZ85" si="419">AZ12+AZ22+AZ39+AZ47+AZ59+AZ66+AZ79+AZ84</f>
        <v>79484234.011412278</v>
      </c>
      <c r="BA85" s="93">
        <f t="shared" ref="BA85:BB85" si="420">BA22+BA39+BA47+BA59+BA66+BA79+BA84</f>
        <v>-1451685307.5697</v>
      </c>
      <c r="BB85" s="93">
        <f t="shared" si="420"/>
        <v>-1267122746.5697</v>
      </c>
      <c r="BC85" s="93">
        <f t="shared" ref="BC85" si="421">BC12+BC22+BC39+BC47+BC59+BC66+BC79+BC84</f>
        <v>-384181214.78973186</v>
      </c>
      <c r="BD85" s="93">
        <f t="shared" ref="BD85:BE85" si="422">BD22+BD39+BD47+BD59+BD66+BD79+BD84</f>
        <v>-591524805.83151495</v>
      </c>
      <c r="BE85" s="93">
        <f t="shared" si="422"/>
        <v>-406962244.83151484</v>
      </c>
      <c r="BF85" s="93">
        <f t="shared" ref="BF85" si="423">BF12+BF22+BF39+BF47+BF59+BF66+BF79+BF84</f>
        <v>432225685.19255638</v>
      </c>
      <c r="BG85" s="93">
        <f t="shared" ref="BG85:BH85" si="424">BG22+BG39+BG47+BG59+BG66+BG79+BG84</f>
        <v>-1021605056.7006072</v>
      </c>
      <c r="BH85" s="93">
        <f t="shared" si="424"/>
        <v>-837042495.7006073</v>
      </c>
      <c r="BI85" s="93">
        <f t="shared" ref="BI85" si="425">BI12+BI22+BI39+BI47+BI59+BI66+BI79+BI84</f>
        <v>24022235.201412164</v>
      </c>
      <c r="BJ85" s="93">
        <f t="shared" ref="BJ85:BK85" si="426">BJ22+BJ39+BJ47+BJ59+BJ66+BJ79+BJ84</f>
        <v>-1500485931.8896999</v>
      </c>
      <c r="BK85" s="93">
        <f t="shared" si="426"/>
        <v>-1315923370.8896999</v>
      </c>
      <c r="BL85" s="93">
        <f t="shared" ref="BL85" si="427">BL12+BL22+BL39+BL47+BL59+BL66+BL79+BL84</f>
        <v>-439643213.5997318</v>
      </c>
      <c r="BM85" s="93">
        <f t="shared" ref="BM85:BN85" si="428">BM22+BM39+BM47+BM59+BM66+BM79+BM84</f>
        <v>-640325430.15151477</v>
      </c>
      <c r="BN85" s="93">
        <f t="shared" si="428"/>
        <v>-455762869.15151465</v>
      </c>
      <c r="BO85" s="93">
        <f t="shared" ref="BO85" si="429">BO12+BO22+BO39+BO47+BO59+BO66+BO79+BO84</f>
        <v>376763686.38255626</v>
      </c>
      <c r="BP85" s="93">
        <f t="shared" ref="BP85:BQ85" si="430">BP22+BP39+BP47+BP59+BP66+BP79+BP84</f>
        <v>-1070405681.0206072</v>
      </c>
      <c r="BQ85" s="93">
        <f t="shared" si="430"/>
        <v>-885843120.02060723</v>
      </c>
      <c r="BR85" s="93">
        <f t="shared" ref="BR85" si="431">BR12+BR22+BR39+BR47+BR59+BR66+BR79+BR84</f>
        <v>-31439763.608587705</v>
      </c>
    </row>
    <row r="86" spans="1:70">
      <c r="K86" s="73">
        <f>K85+L85</f>
        <v>3434798322.8099999</v>
      </c>
      <c r="S86" s="73">
        <f>J85-(K85+L85)</f>
        <v>2803608775.3365569</v>
      </c>
      <c r="AE86" s="109"/>
      <c r="AF86" s="109"/>
      <c r="AG86" s="110">
        <v>0.02</v>
      </c>
      <c r="AH86" s="110">
        <f>M85</f>
        <v>110923997.62</v>
      </c>
      <c r="AI86" s="109"/>
      <c r="AJ86" s="109">
        <v>0.02</v>
      </c>
      <c r="AK86" s="109">
        <v>110923997.61999999</v>
      </c>
      <c r="AL86" s="109">
        <f>AL24+AL27+AL28+AL30+AL35+AL37+AL38+AL40+AL46+AL55+AL56+AL57+AL60+AL61+AL62+AL65+AL68+AL72+AL74+AL75+AL76+AL80+AL81</f>
        <v>-370749440.24591005</v>
      </c>
      <c r="AM86" s="109">
        <f>AM24+AM27+AM28+AM30+AM35+AM38+AM40+AM55+AM56+AM57+AM60+AM61+AM62+AM65+AM68+AM72+AM74+AM75</f>
        <v>-262144461.91557372</v>
      </c>
      <c r="AN86" s="109">
        <f>AN27+AN28+AN30+AN35+AN37+AN38+AN61+AN68+AN72+AN74+AN75</f>
        <v>-131199483.96977188</v>
      </c>
    </row>
    <row r="87" spans="1:70">
      <c r="S87" s="90">
        <f>S85-AG85</f>
        <v>-402451333.37344456</v>
      </c>
      <c r="AE87" s="109"/>
      <c r="AF87" s="109"/>
      <c r="AG87" s="110">
        <v>0.03</v>
      </c>
      <c r="AH87" s="110">
        <f>N85</f>
        <v>166385996.42999998</v>
      </c>
      <c r="AI87" s="127">
        <f>AI6+AI11+AI14+AI18+AI19+AI23+AI24+AI25+AI26+AI27+AI28+AI30+AI31+AI32+AI33+AI35+AI36+AI37+AI38+AI40+AI41+AI42+AI43+AI44+AI45+AI46+AI48+AI49+AI51+AI52+AI53+AI54+AI55+AI56+AI57+AI58+AI60+AI61+AI62+AI63+AI64+AI65+AI67+AI68+AI69+AI70+AI71+AI72+AI73+AI74+AI75+AI76+AI78+AI80+AI81+AI82+AI83</f>
        <v>-1455246988.3839183</v>
      </c>
      <c r="AJ87" s="127">
        <f>AJ11+AJ14+AJ18+AJ19+AJ23+AJ24+AJ25+AJ27+AJ28+AJ30+AJ31+AJ32+AJ33+AJ35+AJ36+AJ37+AJ38+AJ40+AJ41+AJ42+AJ44+AJ45+AJ46+AJ48+AJ49+AJ51+AJ53+AJ54+AJ55+AJ56+AJ57+AJ60+AJ61+AJ62+AJ63+AJ64+AJ65+AJ67+AJ68+AJ72+AJ73+AJ74+AJ75+AJ76+AJ78+AJ80+AJ81+AJ83</f>
        <v>-1298444241.3822923</v>
      </c>
      <c r="AK87" s="127">
        <f>AK18+AK19+AK24+AK25+AK27+AK28+AK30+AK32+AK33+AK35+AK36+AK37+AK38+AK40+AK41+AK42+AK44+AK45+AK46+AK48+AK49+AK53+AK55+AK57+AK60+AK61+AK62+AK64+AK65+AK67+AK68+AK72+AK73+AK74+AK75+AK76+AK78+AK80+AK81+AK83</f>
        <v>-781062622.04446733</v>
      </c>
      <c r="AL87" s="127">
        <f>AL24+AL27+AL28+AL30+AL35+AL37+AL38+AL40+AL41+AL42+AL43+AL44+AL45+AL46+AL55+AL56+AL57+AL66+AL68+AL70+AL71+AL72+AL73+AL74+AL75+AL76+AL78+AL80+AL81+AL83</f>
        <v>-529444795.82791001</v>
      </c>
      <c r="AM87" s="127">
        <f>AM24+AM27+AM28+AM30+AM35+AM38+AM41+AM42+AM43+AM44+AM45+AM46+AM55+AM56+AM57+AM60+AM61+AM62+AM63+AM64+AM65+AM68+AM71+AM72+AM73+AM74+AM75+AM76+AM78+AM81+AM83</f>
        <v>-418140704.80194092</v>
      </c>
      <c r="AN87" s="127">
        <f>AN27+AN28+AN30+AN35+AN37+AN38+AN41+AN42+AN44+AN45+AN46+AN61+AN62+AN64+AN65+AN68+AN72+AN73+AN74+AN75+AN76+AN78+AN81+AN83</f>
        <v>-296695902.16410524</v>
      </c>
      <c r="AO87" s="128">
        <f>AO11+AO14+AO19+AO23+AO24+AO27+AO28+AO30+AO32+AO33+AO35+AO37+AO38+AO40+AO41+AO42+AO43+AO44+AO45+AO46+AO48+AO49+AO51+AO53+AO54+AO55+AO56+AO57+AO60+AO61+AO62+AO63+AO64+AO65+AO67+AO68+AO70+AO71+AO72+AO73+AO74+AO75+AO76+AO78+AO84</f>
        <v>-978992888.98858786</v>
      </c>
      <c r="AP87" s="128">
        <f>AP11+AP19+AP23+AP24+AP27+AP28+AP30+AP32+AP33+AP35+AP37+AP38+AP40+AP41+AP42+AP43+AP44+AP45+AP46+AP48+AP49+AP54+AP55+AP56+AP57+AP60+AP61+AP62+AP63+AP64+AP65+AP67+AP68+AP71+AP72+AP73+AP74+AP75+AP76+AP78+AP80+AP81+AP83</f>
        <v>-811834015.35917473</v>
      </c>
      <c r="AQ87" s="128">
        <f>AQ27+AQ28+AQ30+AQ33+AQ35+AQ37+AQ38+AQ40+AQ41+AQ42+AQ44+AQ45+AQ46+AQ49+AQ57+AQ60+AQ61+AQ62+AQ64+AQ65+AQ68+AQ72+AQ73+AQ74+AQ75+AQ76+AQ78+AQ80+AQ81+AQ83</f>
        <v>-432232350.21015602</v>
      </c>
      <c r="AS87" s="113">
        <v>0.03</v>
      </c>
      <c r="AT87" s="113">
        <v>166385996.42999998</v>
      </c>
      <c r="BB87" s="113">
        <v>0.04</v>
      </c>
      <c r="BC87" s="113">
        <v>221847995.23999998</v>
      </c>
      <c r="BK87" s="117">
        <v>0.05</v>
      </c>
      <c r="BL87" s="117">
        <v>277309994.05000001</v>
      </c>
    </row>
    <row r="88" spans="1:70">
      <c r="Q88" s="176" t="s">
        <v>307</v>
      </c>
      <c r="R88" s="176"/>
      <c r="S88" s="177"/>
      <c r="T88" s="176"/>
      <c r="AE88" s="109"/>
      <c r="AF88" s="109"/>
      <c r="AG88" s="110">
        <v>0.04</v>
      </c>
      <c r="AH88" s="110">
        <f>O85</f>
        <v>221847995.24000001</v>
      </c>
      <c r="AI88" s="127">
        <f>(M85*100)/AI87</f>
        <v>-7.6223485432657299</v>
      </c>
      <c r="AJ88" s="127">
        <f>(M85*100)/AJ87</f>
        <v>-8.5428387361411069</v>
      </c>
      <c r="AK88" s="127">
        <f>(M85*100)/AK87</f>
        <v>-14.201677879508731</v>
      </c>
      <c r="AL88" s="127">
        <f>(M85*100)/AL87</f>
        <v>-20.951003484044932</v>
      </c>
      <c r="AM88" s="127">
        <f>(M85*100)/AM87</f>
        <v>-26.52791185984654</v>
      </c>
      <c r="AN88" s="127">
        <f>(M85*100)/AN87</f>
        <v>-37.386427251242225</v>
      </c>
      <c r="AO88" s="129">
        <f>(M85*100)/AO87</f>
        <v>-11.330419134565648</v>
      </c>
      <c r="AP88" s="130">
        <f>(M85*100)/AP87</f>
        <v>-13.663383834800834</v>
      </c>
      <c r="AQ88" s="130">
        <f>(M85*100)/AQ87</f>
        <v>-25.66304848909795</v>
      </c>
    </row>
    <row r="89" spans="1:70">
      <c r="Q89" s="176" t="s">
        <v>308</v>
      </c>
      <c r="R89" s="176"/>
      <c r="S89" s="177">
        <v>-185000000</v>
      </c>
      <c r="T89" s="178" t="s">
        <v>296</v>
      </c>
      <c r="AG89" s="110">
        <v>0.05</v>
      </c>
      <c r="AH89" s="110">
        <f>P85</f>
        <v>277309994.05000001</v>
      </c>
    </row>
    <row r="90" spans="1:70">
      <c r="Q90" s="176" t="s">
        <v>310</v>
      </c>
      <c r="R90" s="176"/>
      <c r="S90" s="177">
        <v>-227996479.75516599</v>
      </c>
      <c r="T90" s="178" t="s">
        <v>296</v>
      </c>
      <c r="AL90" s="117">
        <f>AL27+AL28+AL41+AL42+AL44+AL46+AL62+AL63+AL64+JM65+AL65+AL71+AL72+AL73+AL74+AL75+AL76+AL78+AL81+AL83</f>
        <v>-261347464.63599998</v>
      </c>
    </row>
    <row r="91" spans="1:70">
      <c r="Q91" s="373" t="s">
        <v>279</v>
      </c>
      <c r="R91" s="373"/>
      <c r="S91" s="177">
        <f>S89+S90</f>
        <v>-412996479.75516599</v>
      </c>
      <c r="T91" s="178" t="s">
        <v>296</v>
      </c>
      <c r="AG91" s="117">
        <f>S85-AG85</f>
        <v>-402451333.37344456</v>
      </c>
      <c r="AH91" s="113">
        <f>S88-AH85</f>
        <v>-3540124170.0900002</v>
      </c>
    </row>
    <row r="92" spans="1:70">
      <c r="Q92" s="176"/>
      <c r="R92" s="176"/>
      <c r="S92" s="177"/>
      <c r="T92" s="176"/>
    </row>
    <row r="93" spans="1:70">
      <c r="S93" s="73">
        <f>S87+R85</f>
        <v>-276880085.64344454</v>
      </c>
    </row>
    <row r="94" spans="1:70">
      <c r="S94" s="73">
        <f>S93+Q85</f>
        <v>-63514087.643444538</v>
      </c>
    </row>
  </sheetData>
  <mergeCells count="23">
    <mergeCell ref="Q91:R91"/>
    <mergeCell ref="AO4:AQ4"/>
    <mergeCell ref="AR4:AT4"/>
    <mergeCell ref="AU4:AW4"/>
    <mergeCell ref="AX4:AZ4"/>
    <mergeCell ref="X2:Y2"/>
    <mergeCell ref="Z4:AD4"/>
    <mergeCell ref="AG4:AH4"/>
    <mergeCell ref="AI4:AK4"/>
    <mergeCell ref="AL4:AN4"/>
    <mergeCell ref="AE4:AE5"/>
    <mergeCell ref="AF4:AF5"/>
    <mergeCell ref="A85:F85"/>
    <mergeCell ref="G4:I4"/>
    <mergeCell ref="K4:P4"/>
    <mergeCell ref="S4:W4"/>
    <mergeCell ref="X4:Y4"/>
    <mergeCell ref="BP4:BR4"/>
    <mergeCell ref="BA4:BC4"/>
    <mergeCell ref="BD4:BF4"/>
    <mergeCell ref="BG4:BI4"/>
    <mergeCell ref="BJ4:BL4"/>
    <mergeCell ref="BM4:BO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5"/>
  <sheetViews>
    <sheetView topLeftCell="E1" zoomScale="110" zoomScaleNormal="110" workbookViewId="0">
      <pane xSplit="2" ySplit="4" topLeftCell="G19" activePane="bottomRight" state="frozen"/>
      <selection activeCell="E1" sqref="E1"/>
      <selection pane="topRight" activeCell="G1" sqref="G1"/>
      <selection pane="bottomLeft" activeCell="E5" sqref="E5"/>
      <selection pane="bottomRight" activeCell="J76" sqref="J76"/>
    </sheetView>
  </sheetViews>
  <sheetFormatPr defaultRowHeight="12.75"/>
  <cols>
    <col min="1" max="1" width="5.7109375" customWidth="1"/>
    <col min="2" max="2" width="6.7109375" customWidth="1"/>
    <col min="3" max="3" width="0" hidden="1" customWidth="1"/>
    <col min="4" max="4" width="12.7109375" customWidth="1"/>
    <col min="5" max="5" width="7.42578125" customWidth="1"/>
    <col min="6" max="6" width="17.5703125" customWidth="1"/>
    <col min="7" max="7" width="13.85546875" style="163" customWidth="1"/>
    <col min="8" max="9" width="12.7109375" style="163" customWidth="1"/>
    <col min="10" max="10" width="19.28515625" customWidth="1"/>
    <col min="11" max="11" width="17.85546875" customWidth="1"/>
    <col min="12" max="12" width="15.7109375" customWidth="1"/>
  </cols>
  <sheetData>
    <row r="3" spans="1:12" ht="15">
      <c r="A3" s="50" t="s">
        <v>298</v>
      </c>
      <c r="B3" s="28"/>
      <c r="C3" s="29"/>
      <c r="D3" s="29"/>
      <c r="E3" s="29"/>
      <c r="F3" s="29"/>
      <c r="G3" s="380" t="s">
        <v>297</v>
      </c>
      <c r="H3" s="380"/>
      <c r="I3" s="380"/>
      <c r="J3" s="175" t="s">
        <v>306</v>
      </c>
      <c r="K3" s="175" t="s">
        <v>306</v>
      </c>
    </row>
    <row r="4" spans="1:12">
      <c r="A4" s="155"/>
      <c r="B4" s="155"/>
      <c r="C4" s="156"/>
      <c r="D4" s="155"/>
      <c r="E4" s="155"/>
      <c r="F4" s="155"/>
      <c r="G4" s="158" t="s">
        <v>299</v>
      </c>
      <c r="H4" s="158" t="s">
        <v>300</v>
      </c>
      <c r="I4" s="158" t="s">
        <v>301</v>
      </c>
      <c r="J4" s="174" t="s">
        <v>300</v>
      </c>
      <c r="K4" s="174" t="s">
        <v>301</v>
      </c>
    </row>
    <row r="5" spans="1:12">
      <c r="A5" s="4">
        <v>197</v>
      </c>
      <c r="B5" s="4">
        <v>4</v>
      </c>
      <c r="C5" s="5" t="s">
        <v>79</v>
      </c>
      <c r="D5" s="5" t="s">
        <v>80</v>
      </c>
      <c r="E5" s="76">
        <v>10686</v>
      </c>
      <c r="F5" s="5" t="s">
        <v>81</v>
      </c>
      <c r="G5" s="164">
        <v>216467</v>
      </c>
      <c r="H5" s="157">
        <v>215505</v>
      </c>
      <c r="I5" s="159">
        <v>219662</v>
      </c>
      <c r="J5" s="78">
        <v>217658907.35999995</v>
      </c>
      <c r="K5" s="78">
        <v>216328968.04933071</v>
      </c>
      <c r="L5" s="117">
        <f>J5-K5</f>
        <v>1329939.3106692433</v>
      </c>
    </row>
    <row r="6" spans="1:12">
      <c r="A6" s="4">
        <v>198</v>
      </c>
      <c r="B6" s="4">
        <v>4</v>
      </c>
      <c r="C6" s="5" t="s">
        <v>79</v>
      </c>
      <c r="D6" s="5" t="s">
        <v>80</v>
      </c>
      <c r="E6" s="76">
        <v>10756</v>
      </c>
      <c r="F6" s="5" t="s">
        <v>82</v>
      </c>
      <c r="G6" s="164">
        <v>48471</v>
      </c>
      <c r="H6" s="157">
        <v>47470</v>
      </c>
      <c r="I6" s="159">
        <v>48151</v>
      </c>
      <c r="J6" s="78">
        <v>34529436</v>
      </c>
      <c r="K6" s="78">
        <v>35415877.008076079</v>
      </c>
      <c r="L6" s="117">
        <f t="shared" ref="L6:L69" si="0">J6-K6</f>
        <v>-886441.00807607919</v>
      </c>
    </row>
    <row r="7" spans="1:12">
      <c r="A7" s="4">
        <v>199</v>
      </c>
      <c r="B7" s="4">
        <v>4</v>
      </c>
      <c r="C7" s="5" t="s">
        <v>79</v>
      </c>
      <c r="D7" s="5" t="s">
        <v>80</v>
      </c>
      <c r="E7" s="76">
        <v>10757</v>
      </c>
      <c r="F7" s="5" t="s">
        <v>83</v>
      </c>
      <c r="G7" s="164">
        <v>66535</v>
      </c>
      <c r="H7" s="157">
        <v>66659</v>
      </c>
      <c r="I7" s="159">
        <v>67861</v>
      </c>
      <c r="J7" s="78">
        <v>35835624</v>
      </c>
      <c r="K7" s="78">
        <v>36306149.008279093</v>
      </c>
      <c r="L7" s="117">
        <f t="shared" si="0"/>
        <v>-470525.00827909261</v>
      </c>
    </row>
    <row r="8" spans="1:12">
      <c r="A8" s="4">
        <v>200</v>
      </c>
      <c r="B8" s="4">
        <v>4</v>
      </c>
      <c r="C8" s="5" t="s">
        <v>79</v>
      </c>
      <c r="D8" s="5" t="s">
        <v>80</v>
      </c>
      <c r="E8" s="76">
        <v>10758</v>
      </c>
      <c r="F8" s="5" t="s">
        <v>84</v>
      </c>
      <c r="G8" s="164">
        <v>74908</v>
      </c>
      <c r="H8" s="157">
        <v>75068</v>
      </c>
      <c r="I8" s="159">
        <v>76838</v>
      </c>
      <c r="J8" s="78">
        <v>38963016</v>
      </c>
      <c r="K8" s="78">
        <v>40269063.009182781</v>
      </c>
      <c r="L8" s="117">
        <f t="shared" si="0"/>
        <v>-1306047.009182781</v>
      </c>
    </row>
    <row r="9" spans="1:12">
      <c r="A9" s="4">
        <v>201</v>
      </c>
      <c r="B9" s="4">
        <v>4</v>
      </c>
      <c r="C9" s="5" t="s">
        <v>79</v>
      </c>
      <c r="D9" s="5" t="s">
        <v>80</v>
      </c>
      <c r="E9" s="76">
        <v>10759</v>
      </c>
      <c r="F9" s="5" t="s">
        <v>85</v>
      </c>
      <c r="G9" s="164">
        <v>50604</v>
      </c>
      <c r="H9" s="157">
        <v>49770</v>
      </c>
      <c r="I9" s="159">
        <v>49999</v>
      </c>
      <c r="J9" s="78">
        <v>30192696</v>
      </c>
      <c r="K9" s="78">
        <v>33800143.007707633</v>
      </c>
      <c r="L9" s="117">
        <f t="shared" si="0"/>
        <v>-3607447.0077076331</v>
      </c>
    </row>
    <row r="10" spans="1:12">
      <c r="A10" s="4">
        <v>202</v>
      </c>
      <c r="B10" s="4">
        <v>4</v>
      </c>
      <c r="C10" s="5" t="s">
        <v>79</v>
      </c>
      <c r="D10" s="5" t="s">
        <v>80</v>
      </c>
      <c r="E10" s="76">
        <v>10760</v>
      </c>
      <c r="F10" s="5" t="s">
        <v>86</v>
      </c>
      <c r="G10" s="164">
        <v>52798</v>
      </c>
      <c r="H10" s="157">
        <v>52637</v>
      </c>
      <c r="I10" s="159">
        <v>54670</v>
      </c>
      <c r="J10" s="78">
        <v>44805137.759999998</v>
      </c>
      <c r="K10" s="78">
        <v>43761760.009979233</v>
      </c>
      <c r="L10" s="117">
        <f t="shared" si="0"/>
        <v>1043377.7500207648</v>
      </c>
    </row>
    <row r="11" spans="1:12">
      <c r="A11" s="44"/>
      <c r="B11" s="45"/>
      <c r="C11" s="40"/>
      <c r="D11" s="47" t="s">
        <v>167</v>
      </c>
      <c r="E11" s="48"/>
      <c r="F11" s="48"/>
      <c r="G11" s="160">
        <f>SUBTOTAL(9,G5:G10)</f>
        <v>509783</v>
      </c>
      <c r="H11" s="160">
        <f>SUBTOTAL(9,H5:H10)</f>
        <v>507109</v>
      </c>
      <c r="I11" s="160">
        <f>SUBTOTAL(9,I5:I10)</f>
        <v>517181</v>
      </c>
      <c r="J11" s="86">
        <f t="shared" ref="J11:K11" si="1">J5+J6+J7+J8+J9+J10</f>
        <v>401984817.11999995</v>
      </c>
      <c r="K11" s="86">
        <f t="shared" si="1"/>
        <v>405881960.09255558</v>
      </c>
      <c r="L11" s="117">
        <f t="shared" si="0"/>
        <v>-3897142.9725556374</v>
      </c>
    </row>
    <row r="12" spans="1:12">
      <c r="A12" s="4">
        <v>203</v>
      </c>
      <c r="B12" s="4">
        <v>4</v>
      </c>
      <c r="C12" s="5" t="s">
        <v>87</v>
      </c>
      <c r="D12" s="5" t="s">
        <v>88</v>
      </c>
      <c r="E12" s="76">
        <v>1130</v>
      </c>
      <c r="F12" s="5" t="s">
        <v>89</v>
      </c>
      <c r="G12" s="164">
        <v>4961</v>
      </c>
      <c r="H12" s="157">
        <v>6026</v>
      </c>
      <c r="I12" s="159">
        <v>6005</v>
      </c>
      <c r="J12" s="78">
        <v>978120</v>
      </c>
      <c r="K12" s="78">
        <v>972500.00123999419</v>
      </c>
      <c r="L12" s="117">
        <f t="shared" si="0"/>
        <v>5619.9987600058084</v>
      </c>
    </row>
    <row r="13" spans="1:12">
      <c r="A13" s="4">
        <v>204</v>
      </c>
      <c r="B13" s="4">
        <v>4</v>
      </c>
      <c r="C13" s="5" t="s">
        <v>87</v>
      </c>
      <c r="D13" s="5" t="s">
        <v>88</v>
      </c>
      <c r="E13" s="76">
        <v>10687</v>
      </c>
      <c r="F13" s="5" t="s">
        <v>90</v>
      </c>
      <c r="G13" s="164">
        <v>131176</v>
      </c>
      <c r="H13" s="157">
        <v>132182</v>
      </c>
      <c r="I13" s="159">
        <v>138578</v>
      </c>
      <c r="J13" s="78">
        <v>153549920.16000003</v>
      </c>
      <c r="K13" s="78">
        <v>158939800.20265752</v>
      </c>
      <c r="L13" s="117">
        <f t="shared" si="0"/>
        <v>-5389880.0426574945</v>
      </c>
    </row>
    <row r="14" spans="1:12">
      <c r="A14" s="4">
        <v>205</v>
      </c>
      <c r="B14" s="4">
        <v>4</v>
      </c>
      <c r="C14" s="5" t="s">
        <v>87</v>
      </c>
      <c r="D14" s="5" t="s">
        <v>88</v>
      </c>
      <c r="E14" s="76">
        <v>10761</v>
      </c>
      <c r="F14" s="5" t="s">
        <v>91</v>
      </c>
      <c r="G14" s="164">
        <v>84512</v>
      </c>
      <c r="H14" s="157">
        <v>83043</v>
      </c>
      <c r="I14" s="159">
        <v>84844</v>
      </c>
      <c r="J14" s="78">
        <v>27105588</v>
      </c>
      <c r="K14" s="78">
        <v>27677500.035290431</v>
      </c>
      <c r="L14" s="117">
        <f t="shared" si="0"/>
        <v>-571912.03529043123</v>
      </c>
    </row>
    <row r="15" spans="1:12">
      <c r="A15" s="4">
        <v>206</v>
      </c>
      <c r="B15" s="4">
        <v>4</v>
      </c>
      <c r="C15" s="5" t="s">
        <v>87</v>
      </c>
      <c r="D15" s="5" t="s">
        <v>88</v>
      </c>
      <c r="E15" s="76">
        <v>10762</v>
      </c>
      <c r="F15" s="5" t="s">
        <v>92</v>
      </c>
      <c r="G15" s="164">
        <v>75322</v>
      </c>
      <c r="H15" s="157">
        <v>76478</v>
      </c>
      <c r="I15" s="159">
        <v>80724</v>
      </c>
      <c r="J15" s="78">
        <v>25186932</v>
      </c>
      <c r="K15" s="78">
        <v>29547000.037674151</v>
      </c>
      <c r="L15" s="117">
        <f t="shared" si="0"/>
        <v>-4360068.0376741514</v>
      </c>
    </row>
    <row r="16" spans="1:12">
      <c r="A16" s="4">
        <v>207</v>
      </c>
      <c r="B16" s="4">
        <v>4</v>
      </c>
      <c r="C16" s="5" t="s">
        <v>87</v>
      </c>
      <c r="D16" s="5" t="s">
        <v>88</v>
      </c>
      <c r="E16" s="76">
        <v>10763</v>
      </c>
      <c r="F16" s="5" t="s">
        <v>93</v>
      </c>
      <c r="G16" s="164">
        <v>48207</v>
      </c>
      <c r="H16" s="157">
        <v>47805</v>
      </c>
      <c r="I16" s="159">
        <v>47342</v>
      </c>
      <c r="J16" s="78">
        <v>28442196</v>
      </c>
      <c r="K16" s="78">
        <v>27080298.034528963</v>
      </c>
      <c r="L16" s="117">
        <f t="shared" si="0"/>
        <v>1361897.9654710367</v>
      </c>
    </row>
    <row r="17" spans="1:12">
      <c r="A17" s="4">
        <v>208</v>
      </c>
      <c r="B17" s="4">
        <v>4</v>
      </c>
      <c r="C17" s="5" t="s">
        <v>87</v>
      </c>
      <c r="D17" s="5" t="s">
        <v>88</v>
      </c>
      <c r="E17" s="76">
        <v>10764</v>
      </c>
      <c r="F17" s="5" t="s">
        <v>94</v>
      </c>
      <c r="G17" s="164">
        <v>32766</v>
      </c>
      <c r="H17" s="157">
        <v>32452</v>
      </c>
      <c r="I17" s="159">
        <v>32963</v>
      </c>
      <c r="J17" s="78">
        <v>19126476</v>
      </c>
      <c r="K17" s="78">
        <v>20698000.02639116</v>
      </c>
      <c r="L17" s="117">
        <f t="shared" si="0"/>
        <v>-1571524.0263911597</v>
      </c>
    </row>
    <row r="18" spans="1:12">
      <c r="A18" s="120">
        <v>209</v>
      </c>
      <c r="B18" s="120">
        <v>4</v>
      </c>
      <c r="C18" s="121" t="s">
        <v>87</v>
      </c>
      <c r="D18" s="121" t="s">
        <v>88</v>
      </c>
      <c r="E18" s="122">
        <v>10765</v>
      </c>
      <c r="F18" s="121" t="s">
        <v>95</v>
      </c>
      <c r="G18" s="166">
        <v>27124</v>
      </c>
      <c r="H18" s="167">
        <v>27507</v>
      </c>
      <c r="I18" s="161">
        <v>28310</v>
      </c>
      <c r="J18" s="78">
        <v>23133420</v>
      </c>
      <c r="K18" s="78">
        <v>21761000.027746547</v>
      </c>
      <c r="L18" s="117">
        <f t="shared" si="0"/>
        <v>1372419.972253453</v>
      </c>
    </row>
    <row r="19" spans="1:12">
      <c r="A19" s="4">
        <v>210</v>
      </c>
      <c r="B19" s="4">
        <v>4</v>
      </c>
      <c r="C19" s="5" t="s">
        <v>87</v>
      </c>
      <c r="D19" s="5" t="s">
        <v>88</v>
      </c>
      <c r="E19" s="76">
        <v>10766</v>
      </c>
      <c r="F19" s="5" t="s">
        <v>96</v>
      </c>
      <c r="G19" s="164">
        <v>53418</v>
      </c>
      <c r="H19" s="157">
        <v>52814</v>
      </c>
      <c r="I19" s="159">
        <v>56997</v>
      </c>
      <c r="J19" s="78">
        <v>31767471.359999996</v>
      </c>
      <c r="K19" s="78">
        <v>31305500.03991634</v>
      </c>
      <c r="L19" s="117">
        <f t="shared" si="0"/>
        <v>461971.32008365542</v>
      </c>
    </row>
    <row r="20" spans="1:12">
      <c r="A20" s="120">
        <v>211</v>
      </c>
      <c r="B20" s="120">
        <v>4</v>
      </c>
      <c r="C20" s="121" t="s">
        <v>87</v>
      </c>
      <c r="D20" s="121" t="s">
        <v>88</v>
      </c>
      <c r="E20" s="122">
        <v>10767</v>
      </c>
      <c r="F20" s="121" t="s">
        <v>97</v>
      </c>
      <c r="G20" s="166">
        <v>25945</v>
      </c>
      <c r="H20" s="167">
        <v>25165</v>
      </c>
      <c r="I20" s="161">
        <v>25044</v>
      </c>
      <c r="J20" s="78">
        <v>20424636</v>
      </c>
      <c r="K20" s="78">
        <v>15579200.019864388</v>
      </c>
      <c r="L20" s="117">
        <f t="shared" si="0"/>
        <v>4845435.9801356122</v>
      </c>
    </row>
    <row r="21" spans="1:12">
      <c r="A21" s="44"/>
      <c r="B21" s="45"/>
      <c r="C21" s="40"/>
      <c r="D21" s="47" t="s">
        <v>168</v>
      </c>
      <c r="E21" s="48"/>
      <c r="F21" s="48"/>
      <c r="G21" s="160">
        <f>SUBTOTAL(9,G12:G20)</f>
        <v>483431</v>
      </c>
      <c r="H21" s="160">
        <f>SUBTOTAL(9,H12:H20)</f>
        <v>483472</v>
      </c>
      <c r="I21" s="160">
        <f>SUBTOTAL(9,I12:I20)</f>
        <v>500807</v>
      </c>
      <c r="J21" s="86">
        <f t="shared" ref="J21:K21" si="2">J12+J13+J14+J15+J16+J17+J18+J19+J20</f>
        <v>329714759.52000004</v>
      </c>
      <c r="K21" s="86">
        <f t="shared" si="2"/>
        <v>333560798.42530948</v>
      </c>
      <c r="L21" s="117">
        <f t="shared" si="0"/>
        <v>-3846038.9053094387</v>
      </c>
    </row>
    <row r="22" spans="1:12">
      <c r="A22" s="4">
        <v>212</v>
      </c>
      <c r="B22" s="4">
        <v>4</v>
      </c>
      <c r="C22" s="5" t="s">
        <v>98</v>
      </c>
      <c r="D22" s="5" t="s">
        <v>99</v>
      </c>
      <c r="E22" s="76">
        <v>10660</v>
      </c>
      <c r="F22" s="5" t="s">
        <v>100</v>
      </c>
      <c r="G22" s="159">
        <v>109370</v>
      </c>
      <c r="H22" s="157">
        <v>110107</v>
      </c>
      <c r="I22" s="159">
        <v>114236</v>
      </c>
      <c r="J22" s="78">
        <v>154733184</v>
      </c>
      <c r="K22" s="78">
        <v>192586994.95965657</v>
      </c>
      <c r="L22" s="117">
        <f t="shared" si="0"/>
        <v>-37853810.959656566</v>
      </c>
    </row>
    <row r="23" spans="1:12">
      <c r="A23" s="4">
        <v>213</v>
      </c>
      <c r="B23" s="4">
        <v>4</v>
      </c>
      <c r="C23" s="5" t="s">
        <v>98</v>
      </c>
      <c r="D23" s="5" t="s">
        <v>99</v>
      </c>
      <c r="E23" s="76">
        <v>10688</v>
      </c>
      <c r="F23" s="5" t="s">
        <v>101</v>
      </c>
      <c r="G23" s="164">
        <v>59805</v>
      </c>
      <c r="H23" s="157">
        <v>59644</v>
      </c>
      <c r="I23" s="159">
        <v>61216</v>
      </c>
      <c r="J23" s="78">
        <v>58984344</v>
      </c>
      <c r="K23" s="78">
        <v>82262999.982767418</v>
      </c>
      <c r="L23" s="117">
        <f t="shared" si="0"/>
        <v>-23278655.982767418</v>
      </c>
    </row>
    <row r="24" spans="1:12">
      <c r="A24" s="120">
        <v>214</v>
      </c>
      <c r="B24" s="120">
        <v>4</v>
      </c>
      <c r="C24" s="121" t="s">
        <v>98</v>
      </c>
      <c r="D24" s="121" t="s">
        <v>99</v>
      </c>
      <c r="E24" s="122">
        <v>10768</v>
      </c>
      <c r="F24" s="121" t="s">
        <v>102</v>
      </c>
      <c r="G24" s="166">
        <v>29127</v>
      </c>
      <c r="H24" s="167">
        <v>28678</v>
      </c>
      <c r="I24" s="161">
        <v>29553</v>
      </c>
      <c r="J24" s="78">
        <v>22719024</v>
      </c>
      <c r="K24" s="78">
        <v>28255397.994081013</v>
      </c>
      <c r="L24" s="117">
        <f t="shared" si="0"/>
        <v>-5536373.9940810129</v>
      </c>
    </row>
    <row r="25" spans="1:12">
      <c r="A25" s="120">
        <v>215</v>
      </c>
      <c r="B25" s="120">
        <v>4</v>
      </c>
      <c r="C25" s="121" t="s">
        <v>98</v>
      </c>
      <c r="D25" s="121" t="s">
        <v>99</v>
      </c>
      <c r="E25" s="122">
        <v>10769</v>
      </c>
      <c r="F25" s="121" t="s">
        <v>103</v>
      </c>
      <c r="G25" s="166">
        <v>25157</v>
      </c>
      <c r="H25" s="167">
        <v>24972</v>
      </c>
      <c r="I25" s="161">
        <v>25448</v>
      </c>
      <c r="J25" s="78">
        <v>19599552</v>
      </c>
      <c r="K25" s="78">
        <v>25813129.994592626</v>
      </c>
      <c r="L25" s="117">
        <f t="shared" si="0"/>
        <v>-6213577.9945926256</v>
      </c>
    </row>
    <row r="26" spans="1:12">
      <c r="A26" s="120">
        <v>216</v>
      </c>
      <c r="B26" s="120">
        <v>4</v>
      </c>
      <c r="C26" s="121" t="s">
        <v>98</v>
      </c>
      <c r="D26" s="121" t="s">
        <v>99</v>
      </c>
      <c r="E26" s="122">
        <v>10770</v>
      </c>
      <c r="F26" s="121" t="s">
        <v>104</v>
      </c>
      <c r="G26" s="166">
        <v>19139</v>
      </c>
      <c r="H26" s="167">
        <v>18840</v>
      </c>
      <c r="I26" s="161">
        <v>19528</v>
      </c>
      <c r="J26" s="78">
        <v>21009528</v>
      </c>
      <c r="K26" s="78">
        <v>25324555.994694974</v>
      </c>
      <c r="L26" s="117">
        <f t="shared" si="0"/>
        <v>-4315027.9946949743</v>
      </c>
    </row>
    <row r="27" spans="1:12">
      <c r="A27" s="120">
        <v>217</v>
      </c>
      <c r="B27" s="120">
        <v>4</v>
      </c>
      <c r="C27" s="121" t="s">
        <v>98</v>
      </c>
      <c r="D27" s="121" t="s">
        <v>99</v>
      </c>
      <c r="E27" s="122">
        <v>10771</v>
      </c>
      <c r="F27" s="121" t="s">
        <v>105</v>
      </c>
      <c r="G27" s="166">
        <v>18070</v>
      </c>
      <c r="H27" s="167">
        <v>17880</v>
      </c>
      <c r="I27" s="161">
        <v>18319</v>
      </c>
      <c r="J27" s="78">
        <v>20429928</v>
      </c>
      <c r="K27" s="78">
        <v>26555857.994437035</v>
      </c>
      <c r="L27" s="117">
        <f t="shared" si="0"/>
        <v>-6125929.9944370352</v>
      </c>
    </row>
    <row r="28" spans="1:12">
      <c r="A28" s="4">
        <v>218</v>
      </c>
      <c r="B28" s="4">
        <v>4</v>
      </c>
      <c r="C28" s="5" t="s">
        <v>98</v>
      </c>
      <c r="D28" s="5" t="s">
        <v>99</v>
      </c>
      <c r="E28" s="76">
        <v>10772</v>
      </c>
      <c r="F28" s="5" t="s">
        <v>106</v>
      </c>
      <c r="G28" s="164">
        <v>50911</v>
      </c>
      <c r="H28" s="157">
        <v>50972</v>
      </c>
      <c r="I28" s="159">
        <v>53287</v>
      </c>
      <c r="J28" s="78">
        <v>30584592</v>
      </c>
      <c r="K28" s="78">
        <v>40179277.991583183</v>
      </c>
      <c r="L28" s="117">
        <f t="shared" si="0"/>
        <v>-9594685.9915831834</v>
      </c>
    </row>
    <row r="29" spans="1:12">
      <c r="A29" s="120">
        <v>219</v>
      </c>
      <c r="B29" s="120">
        <v>4</v>
      </c>
      <c r="C29" s="121" t="s">
        <v>98</v>
      </c>
      <c r="D29" s="121" t="s">
        <v>99</v>
      </c>
      <c r="E29" s="122">
        <v>10773</v>
      </c>
      <c r="F29" s="121" t="s">
        <v>107</v>
      </c>
      <c r="G29" s="166">
        <v>22008</v>
      </c>
      <c r="H29" s="167">
        <v>21886</v>
      </c>
      <c r="I29" s="161">
        <v>22884</v>
      </c>
      <c r="J29" s="78">
        <v>19288656</v>
      </c>
      <c r="K29" s="78">
        <v>23773822.995019823</v>
      </c>
      <c r="L29" s="117">
        <f t="shared" si="0"/>
        <v>-4485166.9950198233</v>
      </c>
    </row>
    <row r="30" spans="1:12">
      <c r="A30" s="120">
        <v>220</v>
      </c>
      <c r="B30" s="120">
        <v>4</v>
      </c>
      <c r="C30" s="121" t="s">
        <v>98</v>
      </c>
      <c r="D30" s="121" t="s">
        <v>99</v>
      </c>
      <c r="E30" s="122">
        <v>10774</v>
      </c>
      <c r="F30" s="121" t="s">
        <v>108</v>
      </c>
      <c r="G30" s="166">
        <v>27278</v>
      </c>
      <c r="H30" s="167">
        <v>26611</v>
      </c>
      <c r="I30" s="161">
        <v>27112</v>
      </c>
      <c r="J30" s="78">
        <v>17166744</v>
      </c>
      <c r="K30" s="78">
        <v>22221871.995344926</v>
      </c>
      <c r="L30" s="117">
        <f t="shared" si="0"/>
        <v>-5055127.9953449257</v>
      </c>
    </row>
    <row r="31" spans="1:12">
      <c r="A31" s="120">
        <v>221</v>
      </c>
      <c r="B31" s="120">
        <v>4</v>
      </c>
      <c r="C31" s="121" t="s">
        <v>98</v>
      </c>
      <c r="D31" s="121" t="s">
        <v>99</v>
      </c>
      <c r="E31" s="122">
        <v>10775</v>
      </c>
      <c r="F31" s="121" t="s">
        <v>109</v>
      </c>
      <c r="G31" s="166">
        <v>21255</v>
      </c>
      <c r="H31" s="167">
        <v>21170</v>
      </c>
      <c r="I31" s="161">
        <v>21725</v>
      </c>
      <c r="J31" s="78">
        <v>16440120</v>
      </c>
      <c r="K31" s="78">
        <v>21961584.995399453</v>
      </c>
      <c r="L31" s="117">
        <f t="shared" si="0"/>
        <v>-5521464.9953994527</v>
      </c>
    </row>
    <row r="32" spans="1:12">
      <c r="A32" s="120">
        <v>222</v>
      </c>
      <c r="B32" s="120">
        <v>4</v>
      </c>
      <c r="C32" s="121" t="s">
        <v>98</v>
      </c>
      <c r="D32" s="121" t="s">
        <v>99</v>
      </c>
      <c r="E32" s="122">
        <v>10776</v>
      </c>
      <c r="F32" s="121" t="s">
        <v>110</v>
      </c>
      <c r="G32" s="166">
        <v>22809</v>
      </c>
      <c r="H32" s="167">
        <v>22800</v>
      </c>
      <c r="I32" s="161">
        <v>23453</v>
      </c>
      <c r="J32" s="78">
        <v>14996448</v>
      </c>
      <c r="K32" s="78">
        <v>20787843.995645329</v>
      </c>
      <c r="L32" s="117">
        <f t="shared" si="0"/>
        <v>-5791395.9956453294</v>
      </c>
    </row>
    <row r="33" spans="1:12">
      <c r="A33" s="4">
        <v>223</v>
      </c>
      <c r="B33" s="4">
        <v>4</v>
      </c>
      <c r="C33" s="5" t="s">
        <v>98</v>
      </c>
      <c r="D33" s="5" t="s">
        <v>99</v>
      </c>
      <c r="E33" s="76">
        <v>10777</v>
      </c>
      <c r="F33" s="5" t="s">
        <v>111</v>
      </c>
      <c r="G33" s="164">
        <v>41233</v>
      </c>
      <c r="H33" s="157">
        <v>40998</v>
      </c>
      <c r="I33" s="159">
        <v>42142</v>
      </c>
      <c r="J33" s="78">
        <v>18828288</v>
      </c>
      <c r="K33" s="78">
        <v>24712363.994823217</v>
      </c>
      <c r="L33" s="117">
        <f t="shared" si="0"/>
        <v>-5884075.9948232174</v>
      </c>
    </row>
    <row r="34" spans="1:12">
      <c r="A34" s="120">
        <v>224</v>
      </c>
      <c r="B34" s="120">
        <v>4</v>
      </c>
      <c r="C34" s="121" t="s">
        <v>98</v>
      </c>
      <c r="D34" s="121" t="s">
        <v>99</v>
      </c>
      <c r="E34" s="122">
        <v>10778</v>
      </c>
      <c r="F34" s="121" t="s">
        <v>112</v>
      </c>
      <c r="G34" s="166">
        <v>11529</v>
      </c>
      <c r="H34" s="167">
        <v>11334</v>
      </c>
      <c r="I34" s="161">
        <v>11494</v>
      </c>
      <c r="J34" s="78">
        <v>9797832</v>
      </c>
      <c r="K34" s="78">
        <v>12557089.99736952</v>
      </c>
      <c r="L34" s="117">
        <f t="shared" si="0"/>
        <v>-2759257.9973695204</v>
      </c>
    </row>
    <row r="35" spans="1:12">
      <c r="A35" s="120">
        <v>225</v>
      </c>
      <c r="B35" s="120">
        <v>4</v>
      </c>
      <c r="C35" s="121" t="s">
        <v>98</v>
      </c>
      <c r="D35" s="121" t="s">
        <v>99</v>
      </c>
      <c r="E35" s="122">
        <v>10779</v>
      </c>
      <c r="F35" s="121" t="s">
        <v>113</v>
      </c>
      <c r="G35" s="166">
        <v>28214</v>
      </c>
      <c r="H35" s="167">
        <v>28312</v>
      </c>
      <c r="I35" s="161">
        <v>29593</v>
      </c>
      <c r="J35" s="78">
        <v>19616040</v>
      </c>
      <c r="K35" s="78">
        <v>25532393.994651433</v>
      </c>
      <c r="L35" s="117">
        <f t="shared" si="0"/>
        <v>-5916353.9946514331</v>
      </c>
    </row>
    <row r="36" spans="1:12">
      <c r="A36" s="120">
        <v>226</v>
      </c>
      <c r="B36" s="120">
        <v>4</v>
      </c>
      <c r="C36" s="121" t="s">
        <v>98</v>
      </c>
      <c r="D36" s="121" t="s">
        <v>99</v>
      </c>
      <c r="E36" s="122">
        <v>10780</v>
      </c>
      <c r="F36" s="121" t="s">
        <v>114</v>
      </c>
      <c r="G36" s="166">
        <v>14870</v>
      </c>
      <c r="H36" s="167">
        <v>14713</v>
      </c>
      <c r="I36" s="161">
        <v>14818</v>
      </c>
      <c r="J36" s="78">
        <v>14723928</v>
      </c>
      <c r="K36" s="78">
        <v>17989070.996231623</v>
      </c>
      <c r="L36" s="117">
        <f t="shared" si="0"/>
        <v>-3265142.996231623</v>
      </c>
    </row>
    <row r="37" spans="1:12">
      <c r="A37" s="120">
        <v>227</v>
      </c>
      <c r="B37" s="120">
        <v>4</v>
      </c>
      <c r="C37" s="121" t="s">
        <v>98</v>
      </c>
      <c r="D37" s="121" t="s">
        <v>99</v>
      </c>
      <c r="E37" s="122">
        <v>10781</v>
      </c>
      <c r="F37" s="121" t="s">
        <v>115</v>
      </c>
      <c r="G37" s="166">
        <v>5923</v>
      </c>
      <c r="H37" s="167">
        <v>5842</v>
      </c>
      <c r="I37" s="161">
        <v>5943</v>
      </c>
      <c r="J37" s="78">
        <v>9129456</v>
      </c>
      <c r="K37" s="78">
        <v>11665657.997556124</v>
      </c>
      <c r="L37" s="117">
        <f t="shared" si="0"/>
        <v>-2536201.9975561239</v>
      </c>
    </row>
    <row r="38" spans="1:12">
      <c r="A38" s="44"/>
      <c r="B38" s="45"/>
      <c r="C38" s="40"/>
      <c r="D38" s="47" t="s">
        <v>169</v>
      </c>
      <c r="E38" s="48"/>
      <c r="F38" s="48"/>
      <c r="G38" s="160">
        <f>SUBTOTAL(9,G22:G37)</f>
        <v>506698</v>
      </c>
      <c r="H38" s="160">
        <f>SUBTOTAL(9,H22:H37)</f>
        <v>504759</v>
      </c>
      <c r="I38" s="160">
        <f>SUBTOTAL(9,I22:I37)</f>
        <v>520751</v>
      </c>
      <c r="J38" s="86">
        <f t="shared" ref="J38:K38" si="3">J22+J23+J24+J25+J26+J27+J28+J29+J30+J31+J32+J33+J34+J35+J36+J37</f>
        <v>468047664</v>
      </c>
      <c r="K38" s="86">
        <f t="shared" si="3"/>
        <v>602179915.87385428</v>
      </c>
      <c r="L38" s="117">
        <f t="shared" si="0"/>
        <v>-134132251.87385428</v>
      </c>
    </row>
    <row r="39" spans="1:12">
      <c r="A39" s="4">
        <v>228</v>
      </c>
      <c r="B39" s="4">
        <v>4</v>
      </c>
      <c r="C39" s="5" t="s">
        <v>116</v>
      </c>
      <c r="D39" s="5" t="s">
        <v>117</v>
      </c>
      <c r="E39" s="76">
        <v>10689</v>
      </c>
      <c r="F39" s="5" t="s">
        <v>118</v>
      </c>
      <c r="G39" s="164">
        <v>39776</v>
      </c>
      <c r="H39" s="157">
        <v>40003</v>
      </c>
      <c r="I39" s="159">
        <v>41927</v>
      </c>
      <c r="J39" s="78">
        <v>127472196.96000002</v>
      </c>
      <c r="K39" s="78">
        <v>127893279.90014219</v>
      </c>
      <c r="L39" s="117">
        <f t="shared" si="0"/>
        <v>-421082.94014216959</v>
      </c>
    </row>
    <row r="40" spans="1:12">
      <c r="A40" s="120">
        <v>229</v>
      </c>
      <c r="B40" s="120">
        <v>4</v>
      </c>
      <c r="C40" s="121" t="s">
        <v>116</v>
      </c>
      <c r="D40" s="121" t="s">
        <v>117</v>
      </c>
      <c r="E40" s="122">
        <v>10782</v>
      </c>
      <c r="F40" s="121" t="s">
        <v>119</v>
      </c>
      <c r="G40" s="166">
        <v>14807</v>
      </c>
      <c r="H40" s="167">
        <v>14337</v>
      </c>
      <c r="I40" s="161">
        <v>14445</v>
      </c>
      <c r="J40" s="78">
        <v>17261316</v>
      </c>
      <c r="K40" s="78">
        <v>19159144.985040728</v>
      </c>
      <c r="L40" s="117">
        <f t="shared" si="0"/>
        <v>-1897828.985040728</v>
      </c>
    </row>
    <row r="41" spans="1:12">
      <c r="A41" s="120">
        <v>230</v>
      </c>
      <c r="B41" s="120">
        <v>4</v>
      </c>
      <c r="C41" s="121" t="s">
        <v>116</v>
      </c>
      <c r="D41" s="121" t="s">
        <v>117</v>
      </c>
      <c r="E41" s="122">
        <v>10784</v>
      </c>
      <c r="F41" s="121" t="s">
        <v>120</v>
      </c>
      <c r="G41" s="166">
        <v>20159</v>
      </c>
      <c r="H41" s="167">
        <v>19806</v>
      </c>
      <c r="I41" s="161">
        <v>20435</v>
      </c>
      <c r="J41" s="78">
        <v>26642736</v>
      </c>
      <c r="K41" s="78">
        <v>26591952.979237266</v>
      </c>
      <c r="L41" s="117">
        <f t="shared" si="0"/>
        <v>50783.020762734115</v>
      </c>
    </row>
    <row r="42" spans="1:12">
      <c r="A42" s="4">
        <v>231</v>
      </c>
      <c r="B42" s="4">
        <v>4</v>
      </c>
      <c r="C42" s="5" t="s">
        <v>116</v>
      </c>
      <c r="D42" s="5" t="s">
        <v>117</v>
      </c>
      <c r="E42" s="76">
        <v>10785</v>
      </c>
      <c r="F42" s="5" t="s">
        <v>121</v>
      </c>
      <c r="G42" s="164">
        <v>37483</v>
      </c>
      <c r="H42" s="157">
        <v>36412</v>
      </c>
      <c r="I42" s="159">
        <v>36690</v>
      </c>
      <c r="J42" s="78">
        <v>30732372</v>
      </c>
      <c r="K42" s="78">
        <v>35327404.972416714</v>
      </c>
      <c r="L42" s="117">
        <f t="shared" si="0"/>
        <v>-4595032.9724167138</v>
      </c>
    </row>
    <row r="43" spans="1:12">
      <c r="A43" s="120">
        <v>232</v>
      </c>
      <c r="B43" s="120">
        <v>4</v>
      </c>
      <c r="C43" s="121" t="s">
        <v>116</v>
      </c>
      <c r="D43" s="121" t="s">
        <v>117</v>
      </c>
      <c r="E43" s="122">
        <v>10786</v>
      </c>
      <c r="F43" s="121" t="s">
        <v>122</v>
      </c>
      <c r="G43" s="166">
        <v>25732</v>
      </c>
      <c r="H43" s="167">
        <v>25072</v>
      </c>
      <c r="I43" s="161">
        <v>24997</v>
      </c>
      <c r="J43" s="78">
        <v>21941568</v>
      </c>
      <c r="K43" s="78">
        <v>23623270.981555182</v>
      </c>
      <c r="L43" s="117">
        <f t="shared" si="0"/>
        <v>-1681702.9815551825</v>
      </c>
    </row>
    <row r="44" spans="1:12">
      <c r="A44" s="4">
        <v>233</v>
      </c>
      <c r="B44" s="4">
        <v>4</v>
      </c>
      <c r="C44" s="5" t="s">
        <v>116</v>
      </c>
      <c r="D44" s="5" t="s">
        <v>117</v>
      </c>
      <c r="E44" s="76">
        <v>10787</v>
      </c>
      <c r="F44" s="5" t="s">
        <v>123</v>
      </c>
      <c r="G44" s="164">
        <v>46338</v>
      </c>
      <c r="H44" s="157">
        <v>45275</v>
      </c>
      <c r="I44" s="159">
        <v>45793</v>
      </c>
      <c r="J44" s="78">
        <v>44531379.360000007</v>
      </c>
      <c r="K44" s="78">
        <v>47611478.962825425</v>
      </c>
      <c r="L44" s="117">
        <f t="shared" si="0"/>
        <v>-3080099.6028254181</v>
      </c>
    </row>
    <row r="45" spans="1:12">
      <c r="A45" s="120">
        <v>234</v>
      </c>
      <c r="B45" s="120">
        <v>4</v>
      </c>
      <c r="C45" s="121" t="s">
        <v>116</v>
      </c>
      <c r="D45" s="121" t="s">
        <v>117</v>
      </c>
      <c r="E45" s="122">
        <v>10788</v>
      </c>
      <c r="F45" s="121" t="s">
        <v>124</v>
      </c>
      <c r="G45" s="166">
        <v>14477</v>
      </c>
      <c r="H45" s="167">
        <v>14239</v>
      </c>
      <c r="I45" s="161">
        <v>14316</v>
      </c>
      <c r="J45" s="78">
        <v>14442336</v>
      </c>
      <c r="K45" s="78">
        <v>16382382.987208797</v>
      </c>
      <c r="L45" s="117">
        <f t="shared" si="0"/>
        <v>-1940046.9872087967</v>
      </c>
    </row>
    <row r="46" spans="1:12">
      <c r="A46" s="44"/>
      <c r="B46" s="45"/>
      <c r="C46" s="40"/>
      <c r="D46" s="47" t="s">
        <v>170</v>
      </c>
      <c r="E46" s="48"/>
      <c r="F46" s="48"/>
      <c r="G46" s="160">
        <f>SUBTOTAL(9,G39:G45)</f>
        <v>198772</v>
      </c>
      <c r="H46" s="160">
        <f>SUBTOTAL(9,H39:H45)</f>
        <v>195144</v>
      </c>
      <c r="I46" s="160">
        <f>SUBTOTAL(9,I39:I45)</f>
        <v>198603</v>
      </c>
      <c r="J46" s="86">
        <f t="shared" ref="J46:K46" si="4">J39+J40+J41+J42+J43+J44+J45</f>
        <v>283023904.32000005</v>
      </c>
      <c r="K46" s="86">
        <f t="shared" si="4"/>
        <v>296588915.7684263</v>
      </c>
      <c r="L46" s="117">
        <f t="shared" si="0"/>
        <v>-13565011.448426247</v>
      </c>
    </row>
    <row r="47" spans="1:12">
      <c r="A47" s="4">
        <v>235</v>
      </c>
      <c r="B47" s="4">
        <v>4</v>
      </c>
      <c r="C47" s="5" t="s">
        <v>125</v>
      </c>
      <c r="D47" s="5" t="s">
        <v>126</v>
      </c>
      <c r="E47" s="76">
        <v>10690</v>
      </c>
      <c r="F47" s="5" t="s">
        <v>127</v>
      </c>
      <c r="G47" s="164">
        <v>128306</v>
      </c>
      <c r="H47" s="157">
        <v>127312</v>
      </c>
      <c r="I47" s="159">
        <v>134475</v>
      </c>
      <c r="J47" s="78">
        <v>165007343.52000001</v>
      </c>
      <c r="K47" s="78">
        <v>187615832.5576919</v>
      </c>
      <c r="L47" s="117">
        <f t="shared" si="0"/>
        <v>-22608489.037691891</v>
      </c>
    </row>
    <row r="48" spans="1:12">
      <c r="A48" s="4">
        <v>236</v>
      </c>
      <c r="B48" s="4">
        <v>4</v>
      </c>
      <c r="C48" s="5" t="s">
        <v>125</v>
      </c>
      <c r="D48" s="5" t="s">
        <v>126</v>
      </c>
      <c r="E48" s="76">
        <v>10691</v>
      </c>
      <c r="F48" s="5" t="s">
        <v>128</v>
      </c>
      <c r="G48" s="164">
        <v>51578</v>
      </c>
      <c r="H48" s="157">
        <v>51466</v>
      </c>
      <c r="I48" s="159">
        <v>53576</v>
      </c>
      <c r="J48" s="78">
        <v>103361533.92</v>
      </c>
      <c r="K48" s="78">
        <v>104469370.83382918</v>
      </c>
      <c r="L48" s="117">
        <f t="shared" si="0"/>
        <v>-1107836.9138291776</v>
      </c>
    </row>
    <row r="49" spans="1:12">
      <c r="A49" s="4">
        <v>237</v>
      </c>
      <c r="B49" s="4">
        <v>4</v>
      </c>
      <c r="C49" s="5" t="s">
        <v>125</v>
      </c>
      <c r="D49" s="5" t="s">
        <v>126</v>
      </c>
      <c r="E49" s="76">
        <v>10789</v>
      </c>
      <c r="F49" s="5" t="s">
        <v>129</v>
      </c>
      <c r="G49" s="164">
        <v>46190</v>
      </c>
      <c r="H49" s="157">
        <v>45837</v>
      </c>
      <c r="I49" s="159">
        <v>46670</v>
      </c>
      <c r="J49" s="78">
        <v>27617184</v>
      </c>
      <c r="K49" s="78">
        <v>29400365.223408803</v>
      </c>
      <c r="L49" s="117">
        <f t="shared" si="0"/>
        <v>-1783181.2234088033</v>
      </c>
    </row>
    <row r="50" spans="1:12">
      <c r="A50" s="4">
        <v>238</v>
      </c>
      <c r="B50" s="4">
        <v>4</v>
      </c>
      <c r="C50" s="5" t="s">
        <v>125</v>
      </c>
      <c r="D50" s="5" t="s">
        <v>126</v>
      </c>
      <c r="E50" s="76">
        <v>10790</v>
      </c>
      <c r="F50" s="5" t="s">
        <v>130</v>
      </c>
      <c r="G50" s="164">
        <v>57949</v>
      </c>
      <c r="H50" s="157">
        <v>57280</v>
      </c>
      <c r="I50" s="159">
        <v>57957</v>
      </c>
      <c r="J50" s="78">
        <v>40424237.280000009</v>
      </c>
      <c r="K50" s="78">
        <v>44937608.233553059</v>
      </c>
      <c r="L50" s="117">
        <f t="shared" si="0"/>
        <v>-4513370.9535530508</v>
      </c>
    </row>
    <row r="51" spans="1:12">
      <c r="A51" s="4">
        <v>239</v>
      </c>
      <c r="B51" s="4">
        <v>4</v>
      </c>
      <c r="C51" s="5" t="s">
        <v>125</v>
      </c>
      <c r="D51" s="5" t="s">
        <v>126</v>
      </c>
      <c r="E51" s="76">
        <v>10791</v>
      </c>
      <c r="F51" s="5" t="s">
        <v>131</v>
      </c>
      <c r="G51" s="164">
        <v>66786</v>
      </c>
      <c r="H51" s="157">
        <v>66394</v>
      </c>
      <c r="I51" s="159">
        <v>67907</v>
      </c>
      <c r="J51" s="78">
        <v>41724450.719999991</v>
      </c>
      <c r="K51" s="78">
        <v>46439501.401090518</v>
      </c>
      <c r="L51" s="117">
        <f t="shared" si="0"/>
        <v>-4715050.6810905263</v>
      </c>
    </row>
    <row r="52" spans="1:12">
      <c r="A52" s="4">
        <v>240</v>
      </c>
      <c r="B52" s="4">
        <v>4</v>
      </c>
      <c r="C52" s="5" t="s">
        <v>125</v>
      </c>
      <c r="D52" s="5" t="s">
        <v>126</v>
      </c>
      <c r="E52" s="76">
        <v>10792</v>
      </c>
      <c r="F52" s="5" t="s">
        <v>132</v>
      </c>
      <c r="G52" s="164">
        <v>31250</v>
      </c>
      <c r="H52" s="157">
        <v>30969</v>
      </c>
      <c r="I52" s="159">
        <v>31513</v>
      </c>
      <c r="J52" s="78">
        <v>30552516</v>
      </c>
      <c r="K52" s="78">
        <v>28953519.598967705</v>
      </c>
      <c r="L52" s="117">
        <f t="shared" si="0"/>
        <v>1598996.4010322951</v>
      </c>
    </row>
    <row r="53" spans="1:12">
      <c r="A53" s="120">
        <v>241</v>
      </c>
      <c r="B53" s="120">
        <v>4</v>
      </c>
      <c r="C53" s="121" t="s">
        <v>125</v>
      </c>
      <c r="D53" s="121" t="s">
        <v>126</v>
      </c>
      <c r="E53" s="122">
        <v>10793</v>
      </c>
      <c r="F53" s="121" t="s">
        <v>133</v>
      </c>
      <c r="G53" s="166">
        <v>21986</v>
      </c>
      <c r="H53" s="167">
        <v>21878</v>
      </c>
      <c r="I53" s="161">
        <v>22371</v>
      </c>
      <c r="J53" s="78">
        <v>17095320</v>
      </c>
      <c r="K53" s="78">
        <v>17981464.026293598</v>
      </c>
      <c r="L53" s="117">
        <f t="shared" si="0"/>
        <v>-886144.02629359812</v>
      </c>
    </row>
    <row r="54" spans="1:12">
      <c r="A54" s="120">
        <v>242</v>
      </c>
      <c r="B54" s="120">
        <v>4</v>
      </c>
      <c r="C54" s="121" t="s">
        <v>125</v>
      </c>
      <c r="D54" s="121" t="s">
        <v>126</v>
      </c>
      <c r="E54" s="122">
        <v>10794</v>
      </c>
      <c r="F54" s="121" t="s">
        <v>134</v>
      </c>
      <c r="G54" s="166">
        <v>15086</v>
      </c>
      <c r="H54" s="167">
        <v>15028</v>
      </c>
      <c r="I54" s="161">
        <v>15203</v>
      </c>
      <c r="J54" s="78">
        <v>14366412</v>
      </c>
      <c r="K54" s="78">
        <v>12074699.964043351</v>
      </c>
      <c r="L54" s="117">
        <f t="shared" si="0"/>
        <v>2291712.0359566491</v>
      </c>
    </row>
    <row r="55" spans="1:12">
      <c r="A55" s="120">
        <v>243</v>
      </c>
      <c r="B55" s="120">
        <v>4</v>
      </c>
      <c r="C55" s="121" t="s">
        <v>125</v>
      </c>
      <c r="D55" s="121" t="s">
        <v>126</v>
      </c>
      <c r="E55" s="122">
        <v>10795</v>
      </c>
      <c r="F55" s="121" t="s">
        <v>135</v>
      </c>
      <c r="G55" s="166">
        <v>18184</v>
      </c>
      <c r="H55" s="167">
        <v>18087</v>
      </c>
      <c r="I55" s="161">
        <v>18459</v>
      </c>
      <c r="J55" s="78">
        <v>11437020</v>
      </c>
      <c r="K55" s="78">
        <v>10736814.647050183</v>
      </c>
      <c r="L55" s="117">
        <f t="shared" si="0"/>
        <v>700205.35294981673</v>
      </c>
    </row>
    <row r="56" spans="1:12">
      <c r="A56" s="120">
        <v>244</v>
      </c>
      <c r="B56" s="120">
        <v>4</v>
      </c>
      <c r="C56" s="121" t="s">
        <v>125</v>
      </c>
      <c r="D56" s="121" t="s">
        <v>126</v>
      </c>
      <c r="E56" s="122">
        <v>10796</v>
      </c>
      <c r="F56" s="121" t="s">
        <v>136</v>
      </c>
      <c r="G56" s="166">
        <v>20321</v>
      </c>
      <c r="H56" s="167">
        <v>20108</v>
      </c>
      <c r="I56" s="161">
        <v>20625</v>
      </c>
      <c r="J56" s="78">
        <v>16005924</v>
      </c>
      <c r="K56" s="78">
        <v>15971495.47494236</v>
      </c>
      <c r="L56" s="117">
        <f t="shared" si="0"/>
        <v>34428.525057639927</v>
      </c>
    </row>
    <row r="57" spans="1:12">
      <c r="A57" s="120">
        <v>245</v>
      </c>
      <c r="B57" s="120">
        <v>4</v>
      </c>
      <c r="C57" s="121" t="s">
        <v>125</v>
      </c>
      <c r="D57" s="121" t="s">
        <v>126</v>
      </c>
      <c r="E57" s="122">
        <v>10797</v>
      </c>
      <c r="F57" s="121" t="s">
        <v>137</v>
      </c>
      <c r="G57" s="166">
        <v>25043</v>
      </c>
      <c r="H57" s="167">
        <v>24801</v>
      </c>
      <c r="I57" s="161">
        <v>25269</v>
      </c>
      <c r="J57" s="78">
        <v>17274528</v>
      </c>
      <c r="K57" s="78">
        <v>16440720.772173313</v>
      </c>
      <c r="L57" s="117">
        <f t="shared" si="0"/>
        <v>833807.22782668658</v>
      </c>
    </row>
    <row r="58" spans="1:12">
      <c r="A58" s="44"/>
      <c r="B58" s="45"/>
      <c r="C58" s="40"/>
      <c r="D58" s="47" t="s">
        <v>171</v>
      </c>
      <c r="E58" s="48"/>
      <c r="F58" s="48"/>
      <c r="G58" s="160">
        <f>SUBTOTAL(9,G47:G57)</f>
        <v>482679</v>
      </c>
      <c r="H58" s="160">
        <f>SUBTOTAL(9,H47:H57)</f>
        <v>479160</v>
      </c>
      <c r="I58" s="160">
        <f>SUBTOTAL(9,I47:I57)</f>
        <v>494025</v>
      </c>
      <c r="J58" s="86">
        <f t="shared" ref="J58:K58" si="5">J47+J48+J49+J50+J51+J52+J53+J54+J55+J56+J57</f>
        <v>484866469.44</v>
      </c>
      <c r="K58" s="86">
        <f t="shared" si="5"/>
        <v>515021392.73304403</v>
      </c>
      <c r="L58" s="117">
        <f t="shared" si="0"/>
        <v>-30154923.293044031</v>
      </c>
    </row>
    <row r="59" spans="1:12">
      <c r="A59" s="4">
        <v>246</v>
      </c>
      <c r="B59" s="4">
        <v>4</v>
      </c>
      <c r="C59" s="5" t="s">
        <v>138</v>
      </c>
      <c r="D59" s="5" t="s">
        <v>139</v>
      </c>
      <c r="E59" s="76">
        <v>10692</v>
      </c>
      <c r="F59" s="5" t="s">
        <v>140</v>
      </c>
      <c r="G59" s="164">
        <v>44423</v>
      </c>
      <c r="H59" s="157">
        <v>43909</v>
      </c>
      <c r="I59" s="159">
        <v>44492</v>
      </c>
      <c r="J59" s="78">
        <v>130464892.8</v>
      </c>
      <c r="K59" s="78">
        <v>130722803.2930156</v>
      </c>
      <c r="L59" s="117">
        <f t="shared" si="0"/>
        <v>-257910.49301560223</v>
      </c>
    </row>
    <row r="60" spans="1:12">
      <c r="A60" s="4">
        <v>247</v>
      </c>
      <c r="B60" s="4">
        <v>4</v>
      </c>
      <c r="C60" s="5" t="s">
        <v>138</v>
      </c>
      <c r="D60" s="5" t="s">
        <v>139</v>
      </c>
      <c r="E60" s="76">
        <v>10693</v>
      </c>
      <c r="F60" s="5" t="s">
        <v>141</v>
      </c>
      <c r="G60" s="164">
        <v>41465</v>
      </c>
      <c r="H60" s="157">
        <v>40215</v>
      </c>
      <c r="I60" s="159">
        <v>40542</v>
      </c>
      <c r="J60" s="78">
        <v>103250924.63999999</v>
      </c>
      <c r="K60" s="78">
        <v>106152201.90365282</v>
      </c>
      <c r="L60" s="117">
        <f t="shared" si="0"/>
        <v>-2901277.2636528313</v>
      </c>
    </row>
    <row r="61" spans="1:12">
      <c r="A61" s="120">
        <v>248</v>
      </c>
      <c r="B61" s="120">
        <v>4</v>
      </c>
      <c r="C61" s="121" t="s">
        <v>138</v>
      </c>
      <c r="D61" s="121" t="s">
        <v>139</v>
      </c>
      <c r="E61" s="122">
        <v>10798</v>
      </c>
      <c r="F61" s="121" t="s">
        <v>142</v>
      </c>
      <c r="G61" s="166">
        <v>23651</v>
      </c>
      <c r="H61" s="167">
        <v>22774</v>
      </c>
      <c r="I61" s="161">
        <v>22817</v>
      </c>
      <c r="J61" s="78">
        <v>26001972</v>
      </c>
      <c r="K61" s="78">
        <v>27714605.441840388</v>
      </c>
      <c r="L61" s="117">
        <f t="shared" si="0"/>
        <v>-1712633.4418403879</v>
      </c>
    </row>
    <row r="62" spans="1:12">
      <c r="A62" s="120">
        <v>249</v>
      </c>
      <c r="B62" s="120">
        <v>4</v>
      </c>
      <c r="C62" s="121" t="s">
        <v>138</v>
      </c>
      <c r="D62" s="121" t="s">
        <v>139</v>
      </c>
      <c r="E62" s="122">
        <v>10799</v>
      </c>
      <c r="F62" s="121" t="s">
        <v>143</v>
      </c>
      <c r="G62" s="166">
        <v>20780</v>
      </c>
      <c r="H62" s="167">
        <v>20183</v>
      </c>
      <c r="I62" s="161">
        <v>20212</v>
      </c>
      <c r="J62" s="78">
        <v>18248184</v>
      </c>
      <c r="K62" s="78">
        <v>20441066.446108501</v>
      </c>
      <c r="L62" s="117">
        <f t="shared" si="0"/>
        <v>-2192882.4461085014</v>
      </c>
    </row>
    <row r="63" spans="1:12">
      <c r="A63" s="120">
        <v>250</v>
      </c>
      <c r="B63" s="120">
        <v>4</v>
      </c>
      <c r="C63" s="121" t="s">
        <v>138</v>
      </c>
      <c r="D63" s="121" t="s">
        <v>139</v>
      </c>
      <c r="E63" s="122">
        <v>10800</v>
      </c>
      <c r="F63" s="121" t="s">
        <v>144</v>
      </c>
      <c r="G63" s="166">
        <v>11987</v>
      </c>
      <c r="H63" s="167">
        <v>11506</v>
      </c>
      <c r="I63" s="161">
        <v>11664</v>
      </c>
      <c r="J63" s="78">
        <v>16956576</v>
      </c>
      <c r="K63" s="78">
        <v>18841724.554848146</v>
      </c>
      <c r="L63" s="117">
        <f t="shared" si="0"/>
        <v>-1885148.5548481457</v>
      </c>
    </row>
    <row r="64" spans="1:12">
      <c r="A64" s="120">
        <v>251</v>
      </c>
      <c r="B64" s="120">
        <v>4</v>
      </c>
      <c r="C64" s="121" t="s">
        <v>138</v>
      </c>
      <c r="D64" s="121" t="s">
        <v>139</v>
      </c>
      <c r="E64" s="122">
        <v>10801</v>
      </c>
      <c r="F64" s="121" t="s">
        <v>145</v>
      </c>
      <c r="G64" s="166">
        <v>9784</v>
      </c>
      <c r="H64" s="167">
        <v>9386</v>
      </c>
      <c r="I64" s="161">
        <v>9433</v>
      </c>
      <c r="J64" s="78">
        <v>19815372</v>
      </c>
      <c r="K64" s="78">
        <v>21778182.607162211</v>
      </c>
      <c r="L64" s="117">
        <f t="shared" si="0"/>
        <v>-1962810.6071622111</v>
      </c>
    </row>
    <row r="65" spans="1:12">
      <c r="A65" s="44"/>
      <c r="B65" s="45"/>
      <c r="C65" s="40"/>
      <c r="D65" s="47" t="s">
        <v>172</v>
      </c>
      <c r="E65" s="48"/>
      <c r="F65" s="48"/>
      <c r="G65" s="160">
        <f>SUBTOTAL(9,G59:G64)</f>
        <v>152090</v>
      </c>
      <c r="H65" s="160">
        <f>SUBTOTAL(9,H59:H64)</f>
        <v>147973</v>
      </c>
      <c r="I65" s="160">
        <f>SUBTOTAL(9,I59:I64)</f>
        <v>149160</v>
      </c>
      <c r="J65" s="86">
        <f t="shared" ref="J65:K65" si="6">J59+J60+J61+J62+J63+J64</f>
        <v>314737921.44</v>
      </c>
      <c r="K65" s="86">
        <f t="shared" si="6"/>
        <v>325650584.24662769</v>
      </c>
      <c r="L65" s="117">
        <f t="shared" si="0"/>
        <v>-10912662.806627691</v>
      </c>
    </row>
    <row r="66" spans="1:12">
      <c r="A66" s="4">
        <v>252</v>
      </c>
      <c r="B66" s="4">
        <v>4</v>
      </c>
      <c r="C66" s="5" t="s">
        <v>146</v>
      </c>
      <c r="D66" s="5" t="s">
        <v>147</v>
      </c>
      <c r="E66" s="76">
        <v>10661</v>
      </c>
      <c r="F66" s="5" t="s">
        <v>148</v>
      </c>
      <c r="G66" s="164">
        <v>125895</v>
      </c>
      <c r="H66" s="157">
        <v>125156</v>
      </c>
      <c r="I66" s="159">
        <v>129236</v>
      </c>
      <c r="J66" s="78">
        <v>252054640.80000001</v>
      </c>
      <c r="K66" s="78">
        <v>264275694.6199472</v>
      </c>
      <c r="L66" s="117">
        <f t="shared" si="0"/>
        <v>-12221053.819947183</v>
      </c>
    </row>
    <row r="67" spans="1:12">
      <c r="A67" s="4">
        <v>253</v>
      </c>
      <c r="B67" s="4">
        <v>4</v>
      </c>
      <c r="C67" s="5" t="s">
        <v>146</v>
      </c>
      <c r="D67" s="5" t="s">
        <v>147</v>
      </c>
      <c r="E67" s="76">
        <v>10695</v>
      </c>
      <c r="F67" s="5" t="s">
        <v>149</v>
      </c>
      <c r="G67" s="164">
        <v>72496</v>
      </c>
      <c r="H67" s="157">
        <v>58230</v>
      </c>
      <c r="I67" s="159">
        <v>59590</v>
      </c>
      <c r="J67" s="78">
        <v>150020334.72000003</v>
      </c>
      <c r="K67" s="78">
        <v>151731351.72905639</v>
      </c>
      <c r="L67" s="117">
        <f t="shared" si="0"/>
        <v>-1711017.0090563595</v>
      </c>
    </row>
    <row r="68" spans="1:12">
      <c r="A68" s="4">
        <v>254</v>
      </c>
      <c r="B68" s="4">
        <v>4</v>
      </c>
      <c r="C68" s="5" t="s">
        <v>146</v>
      </c>
      <c r="D68" s="5" t="s">
        <v>147</v>
      </c>
      <c r="E68" s="76">
        <v>10807</v>
      </c>
      <c r="F68" s="5" t="s">
        <v>150</v>
      </c>
      <c r="G68" s="164">
        <v>49130</v>
      </c>
      <c r="H68" s="157">
        <v>48432</v>
      </c>
      <c r="I68" s="159">
        <v>49295</v>
      </c>
      <c r="J68" s="78">
        <v>40452588</v>
      </c>
      <c r="K68" s="78">
        <v>41103086.789542697</v>
      </c>
      <c r="L68" s="117">
        <f t="shared" si="0"/>
        <v>-650498.78954269737</v>
      </c>
    </row>
    <row r="69" spans="1:12">
      <c r="A69" s="4">
        <v>255</v>
      </c>
      <c r="B69" s="4">
        <v>4</v>
      </c>
      <c r="C69" s="5" t="s">
        <v>146</v>
      </c>
      <c r="D69" s="5" t="s">
        <v>147</v>
      </c>
      <c r="E69" s="76">
        <v>10808</v>
      </c>
      <c r="F69" s="5" t="s">
        <v>151</v>
      </c>
      <c r="G69" s="164">
        <v>33345</v>
      </c>
      <c r="H69" s="157">
        <v>32788</v>
      </c>
      <c r="I69" s="159">
        <v>33255</v>
      </c>
      <c r="J69" s="78">
        <v>31789656</v>
      </c>
      <c r="K69" s="78">
        <v>30725267.062083676</v>
      </c>
      <c r="L69" s="117">
        <f t="shared" si="0"/>
        <v>1064388.9379163235</v>
      </c>
    </row>
    <row r="70" spans="1:12">
      <c r="A70" s="120">
        <v>256</v>
      </c>
      <c r="B70" s="120">
        <v>4</v>
      </c>
      <c r="C70" s="121" t="s">
        <v>146</v>
      </c>
      <c r="D70" s="121" t="s">
        <v>147</v>
      </c>
      <c r="E70" s="122">
        <v>10809</v>
      </c>
      <c r="F70" s="121" t="s">
        <v>152</v>
      </c>
      <c r="G70" s="166">
        <v>25465</v>
      </c>
      <c r="H70" s="167">
        <v>25038</v>
      </c>
      <c r="I70" s="161">
        <v>25335</v>
      </c>
      <c r="J70" s="78">
        <v>16422372</v>
      </c>
      <c r="K70" s="78">
        <v>17916038.002877086</v>
      </c>
      <c r="L70" s="117">
        <f t="shared" ref="L70:L84" si="7">J70-K70</f>
        <v>-1493666.0028770864</v>
      </c>
    </row>
    <row r="71" spans="1:12">
      <c r="A71" s="120">
        <v>257</v>
      </c>
      <c r="B71" s="120">
        <v>4</v>
      </c>
      <c r="C71" s="121" t="s">
        <v>146</v>
      </c>
      <c r="D71" s="121" t="s">
        <v>147</v>
      </c>
      <c r="E71" s="122">
        <v>10810</v>
      </c>
      <c r="F71" s="121" t="s">
        <v>153</v>
      </c>
      <c r="G71" s="166">
        <v>10307</v>
      </c>
      <c r="H71" s="167">
        <v>9995</v>
      </c>
      <c r="I71" s="161">
        <v>10097</v>
      </c>
      <c r="J71" s="78">
        <v>17563068</v>
      </c>
      <c r="K71" s="78">
        <v>18339753.163181629</v>
      </c>
      <c r="L71" s="117">
        <f t="shared" si="7"/>
        <v>-776685.16318162903</v>
      </c>
    </row>
    <row r="72" spans="1:12">
      <c r="A72" s="120">
        <v>258</v>
      </c>
      <c r="B72" s="120">
        <v>4</v>
      </c>
      <c r="C72" s="121" t="s">
        <v>146</v>
      </c>
      <c r="D72" s="121" t="s">
        <v>147</v>
      </c>
      <c r="E72" s="122">
        <v>10811</v>
      </c>
      <c r="F72" s="121" t="s">
        <v>154</v>
      </c>
      <c r="G72" s="166">
        <v>26426</v>
      </c>
      <c r="H72" s="167">
        <v>25914</v>
      </c>
      <c r="I72" s="161">
        <v>26161</v>
      </c>
      <c r="J72" s="78">
        <v>19007684.640000001</v>
      </c>
      <c r="K72" s="78">
        <v>21506013.555457368</v>
      </c>
      <c r="L72" s="117">
        <f t="shared" si="7"/>
        <v>-2498328.9154573679</v>
      </c>
    </row>
    <row r="73" spans="1:12">
      <c r="A73" s="120">
        <v>259</v>
      </c>
      <c r="B73" s="120">
        <v>4</v>
      </c>
      <c r="C73" s="121" t="s">
        <v>146</v>
      </c>
      <c r="D73" s="121" t="s">
        <v>147</v>
      </c>
      <c r="E73" s="122">
        <v>10812</v>
      </c>
      <c r="F73" s="121" t="s">
        <v>155</v>
      </c>
      <c r="G73" s="166">
        <v>5690</v>
      </c>
      <c r="H73" s="167">
        <v>5609</v>
      </c>
      <c r="I73" s="161">
        <v>5595</v>
      </c>
      <c r="J73" s="78">
        <v>12498768</v>
      </c>
      <c r="K73" s="78">
        <v>13246740.329521049</v>
      </c>
      <c r="L73" s="117">
        <f t="shared" si="7"/>
        <v>-747972.32952104881</v>
      </c>
    </row>
    <row r="74" spans="1:12">
      <c r="A74" s="120">
        <v>260</v>
      </c>
      <c r="B74" s="120">
        <v>4</v>
      </c>
      <c r="C74" s="121" t="s">
        <v>146</v>
      </c>
      <c r="D74" s="121" t="s">
        <v>147</v>
      </c>
      <c r="E74" s="122">
        <v>10813</v>
      </c>
      <c r="F74" s="121" t="s">
        <v>156</v>
      </c>
      <c r="G74" s="166">
        <v>8490</v>
      </c>
      <c r="H74" s="167">
        <v>8343</v>
      </c>
      <c r="I74" s="161">
        <v>8433</v>
      </c>
      <c r="J74" s="78">
        <v>14458428</v>
      </c>
      <c r="K74" s="78">
        <v>15298244.33099556</v>
      </c>
      <c r="L74" s="117">
        <f t="shared" si="7"/>
        <v>-839816.33099555969</v>
      </c>
    </row>
    <row r="75" spans="1:12">
      <c r="A75" s="120">
        <v>261</v>
      </c>
      <c r="B75" s="120">
        <v>4</v>
      </c>
      <c r="C75" s="121" t="s">
        <v>146</v>
      </c>
      <c r="D75" s="121" t="s">
        <v>147</v>
      </c>
      <c r="E75" s="122">
        <v>10814</v>
      </c>
      <c r="F75" s="121" t="s">
        <v>157</v>
      </c>
      <c r="G75" s="166">
        <v>18120</v>
      </c>
      <c r="H75" s="167">
        <v>18057</v>
      </c>
      <c r="I75" s="161">
        <v>18390</v>
      </c>
      <c r="J75" s="78">
        <v>23612112</v>
      </c>
      <c r="K75" s="78">
        <v>27563624.799811259</v>
      </c>
      <c r="L75" s="117">
        <f t="shared" si="7"/>
        <v>-3951512.7998112589</v>
      </c>
    </row>
    <row r="76" spans="1:12">
      <c r="A76" s="4">
        <v>262</v>
      </c>
      <c r="B76" s="4">
        <v>4</v>
      </c>
      <c r="C76" s="5" t="s">
        <v>146</v>
      </c>
      <c r="D76" s="5" t="s">
        <v>147</v>
      </c>
      <c r="E76" s="76">
        <v>10815</v>
      </c>
      <c r="F76" s="5" t="s">
        <v>158</v>
      </c>
      <c r="G76" s="164">
        <v>43042</v>
      </c>
      <c r="H76" s="157">
        <v>42284</v>
      </c>
      <c r="I76" s="159">
        <v>43010</v>
      </c>
      <c r="J76" s="78">
        <v>23088672</v>
      </c>
      <c r="K76" s="78">
        <v>23169023.73665265</v>
      </c>
      <c r="L76" s="117">
        <f t="shared" si="7"/>
        <v>-80351.736652649939</v>
      </c>
    </row>
    <row r="77" spans="1:12">
      <c r="A77" s="120">
        <v>263</v>
      </c>
      <c r="B77" s="120">
        <v>4</v>
      </c>
      <c r="C77" s="121" t="s">
        <v>146</v>
      </c>
      <c r="D77" s="121" t="s">
        <v>147</v>
      </c>
      <c r="E77" s="122">
        <v>10816</v>
      </c>
      <c r="F77" s="121" t="s">
        <v>159</v>
      </c>
      <c r="G77" s="166">
        <v>14844</v>
      </c>
      <c r="H77" s="167">
        <v>14789</v>
      </c>
      <c r="I77" s="161">
        <v>15032</v>
      </c>
      <c r="J77" s="78">
        <v>16331544</v>
      </c>
      <c r="K77" s="78">
        <v>16560216.341902595</v>
      </c>
      <c r="L77" s="117">
        <f t="shared" si="7"/>
        <v>-228672.34190259501</v>
      </c>
    </row>
    <row r="78" spans="1:12">
      <c r="A78" s="44"/>
      <c r="B78" s="45"/>
      <c r="C78" s="40"/>
      <c r="D78" s="47" t="s">
        <v>173</v>
      </c>
      <c r="E78" s="48"/>
      <c r="F78" s="48"/>
      <c r="G78" s="160">
        <f>SUBTOTAL(9,G66:G77)</f>
        <v>433250</v>
      </c>
      <c r="H78" s="160">
        <f>SUBTOTAL(9,H66:H77)</f>
        <v>414635</v>
      </c>
      <c r="I78" s="160">
        <f>SUBTOTAL(9,I66:I77)</f>
        <v>423429</v>
      </c>
      <c r="J78" s="86">
        <f t="shared" ref="J78:K78" si="8">J66+J67+J68+J69+J70+J71+J72+J73+J74+J75+J76+J77</f>
        <v>617299868.16000009</v>
      </c>
      <c r="K78" s="86">
        <f t="shared" si="8"/>
        <v>641435054.46102905</v>
      </c>
      <c r="L78" s="117">
        <f t="shared" si="7"/>
        <v>-24135186.301028967</v>
      </c>
    </row>
    <row r="79" spans="1:12">
      <c r="A79" s="4">
        <v>264</v>
      </c>
      <c r="B79" s="4">
        <v>4</v>
      </c>
      <c r="C79" s="5" t="s">
        <v>160</v>
      </c>
      <c r="D79" s="5" t="s">
        <v>161</v>
      </c>
      <c r="E79" s="76">
        <v>10698</v>
      </c>
      <c r="F79" s="5" t="s">
        <v>162</v>
      </c>
      <c r="G79" s="164">
        <v>62490</v>
      </c>
      <c r="H79" s="157">
        <v>62221</v>
      </c>
      <c r="I79" s="159">
        <v>65377</v>
      </c>
      <c r="J79" s="78">
        <v>158519373.12</v>
      </c>
      <c r="K79" s="78">
        <v>159295887.51370627</v>
      </c>
      <c r="L79" s="117">
        <f t="shared" si="7"/>
        <v>-776514.39370626211</v>
      </c>
    </row>
    <row r="80" spans="1:12">
      <c r="A80" s="120">
        <v>265</v>
      </c>
      <c r="B80" s="120">
        <v>4</v>
      </c>
      <c r="C80" s="121" t="s">
        <v>160</v>
      </c>
      <c r="D80" s="121" t="s">
        <v>161</v>
      </c>
      <c r="E80" s="122">
        <v>10863</v>
      </c>
      <c r="F80" s="121" t="s">
        <v>163</v>
      </c>
      <c r="G80" s="166">
        <v>14674</v>
      </c>
      <c r="H80" s="167">
        <v>14419</v>
      </c>
      <c r="I80" s="161">
        <v>14780</v>
      </c>
      <c r="J80" s="78">
        <v>20793960</v>
      </c>
      <c r="K80" s="78">
        <v>22301424.251918878</v>
      </c>
      <c r="L80" s="117">
        <f t="shared" si="7"/>
        <v>-1507464.2519188784</v>
      </c>
    </row>
    <row r="81" spans="1:12">
      <c r="A81" s="4">
        <v>266</v>
      </c>
      <c r="B81" s="4">
        <v>4</v>
      </c>
      <c r="C81" s="5" t="s">
        <v>160</v>
      </c>
      <c r="D81" s="5" t="s">
        <v>161</v>
      </c>
      <c r="E81" s="76">
        <v>10864</v>
      </c>
      <c r="F81" s="5" t="s">
        <v>164</v>
      </c>
      <c r="G81" s="168">
        <v>45265</v>
      </c>
      <c r="H81" s="169">
        <v>44516</v>
      </c>
      <c r="I81" s="159">
        <v>45281</v>
      </c>
      <c r="J81" s="78">
        <v>40928472</v>
      </c>
      <c r="K81" s="78">
        <v>43955304.245651953</v>
      </c>
      <c r="L81" s="117">
        <f t="shared" si="7"/>
        <v>-3026832.2456519529</v>
      </c>
    </row>
    <row r="82" spans="1:12">
      <c r="A82" s="120">
        <v>267</v>
      </c>
      <c r="B82" s="120">
        <v>4</v>
      </c>
      <c r="C82" s="121" t="s">
        <v>160</v>
      </c>
      <c r="D82" s="121" t="s">
        <v>161</v>
      </c>
      <c r="E82" s="122">
        <v>10865</v>
      </c>
      <c r="F82" s="121" t="s">
        <v>165</v>
      </c>
      <c r="G82" s="166">
        <v>29081</v>
      </c>
      <c r="H82" s="167">
        <v>28634</v>
      </c>
      <c r="I82" s="161">
        <v>29109</v>
      </c>
      <c r="J82" s="78">
        <v>31422636</v>
      </c>
      <c r="K82" s="78">
        <v>33465087.263042033</v>
      </c>
      <c r="L82" s="117">
        <f t="shared" si="7"/>
        <v>-2042451.2630420327</v>
      </c>
    </row>
    <row r="83" spans="1:12">
      <c r="A83" s="44"/>
      <c r="B83" s="45"/>
      <c r="C83" s="40"/>
      <c r="D83" s="47" t="s">
        <v>174</v>
      </c>
      <c r="E83" s="48"/>
      <c r="F83" s="48"/>
      <c r="G83" s="160">
        <f>SUBTOTAL(9,G79:G82)</f>
        <v>151510</v>
      </c>
      <c r="H83" s="160">
        <f>SUBTOTAL(9,H79:H82)</f>
        <v>149790</v>
      </c>
      <c r="I83" s="160">
        <f>SUBTOTAL(9,I79:I82)</f>
        <v>154547</v>
      </c>
      <c r="J83" s="86">
        <f t="shared" ref="J83:K83" si="9">J79+J80+J81+J82</f>
        <v>251664441.12</v>
      </c>
      <c r="K83" s="86">
        <f t="shared" si="9"/>
        <v>259017703.27431914</v>
      </c>
      <c r="L83" s="117">
        <f t="shared" si="7"/>
        <v>-7353262.1543191373</v>
      </c>
    </row>
    <row r="84" spans="1:12">
      <c r="A84" s="298" t="s">
        <v>166</v>
      </c>
      <c r="B84" s="298"/>
      <c r="C84" s="298"/>
      <c r="D84" s="298"/>
      <c r="E84" s="298"/>
      <c r="F84" s="298"/>
      <c r="G84" s="162">
        <f>G11+G21+G38+G46+G58+G65+G78+G83</f>
        <v>2918213</v>
      </c>
      <c r="H84" s="162">
        <f>H11+H21+H38+H46+H58+H65+H78+H83</f>
        <v>2882042</v>
      </c>
      <c r="I84" s="162">
        <f>I11+I21+I38+I46+I58+I65+I78+I83</f>
        <v>2958503</v>
      </c>
      <c r="J84" s="85">
        <f t="shared" ref="J84:K84" si="10">J11+J21+J38+J46+J58+J65+J78+J83</f>
        <v>3151339845.1199999</v>
      </c>
      <c r="K84" s="85">
        <f t="shared" si="10"/>
        <v>3379336324.8751659</v>
      </c>
      <c r="L84" s="117">
        <f t="shared" si="7"/>
        <v>-227996479.75516605</v>
      </c>
    </row>
    <row r="85" spans="1:12">
      <c r="K85" s="73">
        <f>K84-J84</f>
        <v>227996479.75516605</v>
      </c>
    </row>
  </sheetData>
  <mergeCells count="2">
    <mergeCell ref="A84:F84"/>
    <mergeCell ref="G3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F86"/>
  <sheetViews>
    <sheetView topLeftCell="F3" zoomScale="90" zoomScaleNormal="90" workbookViewId="0">
      <pane xSplit="1" ySplit="4" topLeftCell="AX7" activePane="bottomRight" state="frozen"/>
      <selection activeCell="F3" sqref="F3"/>
      <selection pane="topRight" activeCell="G3" sqref="G3"/>
      <selection pane="bottomLeft" activeCell="F7" sqref="F7"/>
      <selection pane="bottomRight" activeCell="AL74" sqref="AL74"/>
    </sheetView>
  </sheetViews>
  <sheetFormatPr defaultRowHeight="12.75"/>
  <cols>
    <col min="1" max="1" width="5.7109375" customWidth="1"/>
    <col min="2" max="2" width="6.5703125" customWidth="1"/>
    <col min="3" max="3" width="0" hidden="1" customWidth="1"/>
    <col min="4" max="4" width="8.85546875" customWidth="1"/>
    <col min="5" max="5" width="6.7109375" customWidth="1"/>
    <col min="6" max="6" width="23" customWidth="1"/>
    <col min="7" max="7" width="15.5703125" customWidth="1"/>
    <col min="8" max="8" width="12.5703125" customWidth="1"/>
    <col min="9" max="9" width="14.28515625" customWidth="1"/>
    <col min="10" max="23" width="0" hidden="1" customWidth="1"/>
    <col min="24" max="24" width="15.7109375" customWidth="1"/>
    <col min="25" max="30" width="0" hidden="1" customWidth="1"/>
    <col min="31" max="31" width="13.85546875" customWidth="1"/>
    <col min="32" max="33" width="12.7109375" customWidth="1"/>
    <col min="34" max="34" width="13.85546875" customWidth="1"/>
    <col min="35" max="35" width="12.7109375" customWidth="1"/>
    <col min="36" max="36" width="15.5703125" customWidth="1"/>
    <col min="37" max="37" width="16.140625" customWidth="1"/>
    <col min="38" max="38" width="17" customWidth="1"/>
    <col min="39" max="39" width="19.140625" customWidth="1"/>
    <col min="40" max="40" width="15.7109375" customWidth="1"/>
    <col min="41" max="47" width="19.140625" customWidth="1"/>
    <col min="48" max="48" width="20.7109375" customWidth="1"/>
    <col min="49" max="49" width="28.140625" customWidth="1"/>
    <col min="50" max="50" width="16.85546875" customWidth="1"/>
    <col min="51" max="51" width="20.7109375" customWidth="1"/>
    <col min="52" max="52" width="18.85546875" customWidth="1"/>
    <col min="53" max="53" width="15.85546875" customWidth="1"/>
    <col min="54" max="54" width="15.42578125" customWidth="1"/>
    <col min="55" max="55" width="30.42578125" customWidth="1"/>
    <col min="56" max="56" width="17.85546875" customWidth="1"/>
    <col min="57" max="57" width="22.42578125" customWidth="1"/>
    <col min="58" max="58" width="18.140625" customWidth="1"/>
  </cols>
  <sheetData>
    <row r="2" spans="1:58" ht="18">
      <c r="A2" s="71" t="s">
        <v>179</v>
      </c>
      <c r="B2" s="12"/>
      <c r="C2" s="1"/>
      <c r="D2" s="1"/>
      <c r="E2" s="1"/>
      <c r="F2" s="1"/>
    </row>
    <row r="3" spans="1:58">
      <c r="A3" s="394" t="s">
        <v>10</v>
      </c>
      <c r="B3" s="394" t="s">
        <v>16</v>
      </c>
      <c r="C3" s="182"/>
      <c r="D3" s="394" t="s">
        <v>8</v>
      </c>
      <c r="E3" s="394" t="s">
        <v>14</v>
      </c>
      <c r="F3" s="394" t="s">
        <v>9</v>
      </c>
      <c r="G3" s="403" t="s">
        <v>313</v>
      </c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5"/>
      <c r="AK3" s="407" t="s">
        <v>368</v>
      </c>
      <c r="AL3" s="407"/>
      <c r="AM3" s="407"/>
      <c r="AN3" s="407"/>
      <c r="AO3" s="407"/>
      <c r="AP3" s="407"/>
      <c r="AQ3" s="407"/>
      <c r="AR3" s="407"/>
      <c r="AS3" s="407"/>
      <c r="AT3" s="407"/>
      <c r="AU3" s="407"/>
      <c r="AV3" s="398"/>
      <c r="AW3" s="399"/>
      <c r="AX3" s="399"/>
      <c r="AY3" s="400"/>
      <c r="AZ3" s="387" t="s">
        <v>314</v>
      </c>
      <c r="BA3" s="388" t="s">
        <v>315</v>
      </c>
      <c r="BB3" s="389" t="s">
        <v>70</v>
      </c>
      <c r="BC3" s="392" t="s">
        <v>367</v>
      </c>
      <c r="BD3" s="393" t="s">
        <v>316</v>
      </c>
      <c r="BE3" s="381" t="s">
        <v>317</v>
      </c>
      <c r="BF3" s="382" t="s">
        <v>318</v>
      </c>
    </row>
    <row r="4" spans="1:58" ht="12.75" customHeight="1">
      <c r="A4" s="395"/>
      <c r="B4" s="395"/>
      <c r="C4" s="180"/>
      <c r="D4" s="395"/>
      <c r="E4" s="395"/>
      <c r="F4" s="395"/>
      <c r="G4" s="397" t="s">
        <v>319</v>
      </c>
      <c r="H4" s="397" t="s">
        <v>320</v>
      </c>
      <c r="I4" s="397" t="s">
        <v>321</v>
      </c>
      <c r="J4" s="408" t="s">
        <v>322</v>
      </c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397" t="s">
        <v>323</v>
      </c>
      <c r="Y4" s="408" t="s">
        <v>324</v>
      </c>
      <c r="Z4" s="408"/>
      <c r="AA4" s="408"/>
      <c r="AB4" s="408"/>
      <c r="AC4" s="408"/>
      <c r="AD4" s="408"/>
      <c r="AE4" s="406" t="s">
        <v>325</v>
      </c>
      <c r="AF4" s="401" t="s">
        <v>326</v>
      </c>
      <c r="AG4" s="397" t="s">
        <v>327</v>
      </c>
      <c r="AH4" s="401" t="s">
        <v>328</v>
      </c>
      <c r="AI4" s="401" t="s">
        <v>329</v>
      </c>
      <c r="AJ4" s="397" t="s">
        <v>330</v>
      </c>
      <c r="AK4" s="402" t="s">
        <v>331</v>
      </c>
      <c r="AL4" s="402"/>
      <c r="AM4" s="402"/>
      <c r="AN4" s="402"/>
      <c r="AO4" s="402"/>
      <c r="AP4" s="402"/>
      <c r="AQ4" s="402"/>
      <c r="AR4" s="402"/>
      <c r="AS4" s="402"/>
      <c r="AT4" s="402"/>
      <c r="AU4" s="402"/>
      <c r="AV4" s="191"/>
      <c r="AW4" s="385" t="s">
        <v>333</v>
      </c>
      <c r="AX4" s="385" t="s">
        <v>334</v>
      </c>
      <c r="AY4" s="386" t="s">
        <v>335</v>
      </c>
      <c r="AZ4" s="387"/>
      <c r="BA4" s="388"/>
      <c r="BB4" s="390"/>
      <c r="BC4" s="388"/>
      <c r="BD4" s="393"/>
      <c r="BE4" s="381"/>
      <c r="BF4" s="383"/>
    </row>
    <row r="5" spans="1:58" ht="57" customHeight="1">
      <c r="A5" s="395"/>
      <c r="B5" s="395"/>
      <c r="C5" s="181" t="s">
        <v>7</v>
      </c>
      <c r="D5" s="395"/>
      <c r="E5" s="395"/>
      <c r="F5" s="395"/>
      <c r="G5" s="397"/>
      <c r="H5" s="397"/>
      <c r="I5" s="397"/>
      <c r="J5" s="185" t="s">
        <v>336</v>
      </c>
      <c r="K5" s="185" t="s">
        <v>337</v>
      </c>
      <c r="L5" s="185" t="s">
        <v>338</v>
      </c>
      <c r="M5" s="185" t="s">
        <v>339</v>
      </c>
      <c r="N5" s="185" t="s">
        <v>340</v>
      </c>
      <c r="O5" s="185" t="s">
        <v>341</v>
      </c>
      <c r="P5" s="186" t="s">
        <v>342</v>
      </c>
      <c r="Q5" s="185" t="s">
        <v>343</v>
      </c>
      <c r="R5" s="185" t="s">
        <v>344</v>
      </c>
      <c r="S5" s="187" t="s">
        <v>345</v>
      </c>
      <c r="T5" s="187" t="s">
        <v>346</v>
      </c>
      <c r="U5" s="187" t="s">
        <v>347</v>
      </c>
      <c r="V5" s="187" t="s">
        <v>348</v>
      </c>
      <c r="W5" s="187" t="s">
        <v>349</v>
      </c>
      <c r="X5" s="397"/>
      <c r="Y5" s="188" t="s">
        <v>350</v>
      </c>
      <c r="Z5" s="185" t="s">
        <v>351</v>
      </c>
      <c r="AA5" s="185" t="s">
        <v>352</v>
      </c>
      <c r="AB5" s="186" t="s">
        <v>353</v>
      </c>
      <c r="AC5" s="187" t="s">
        <v>354</v>
      </c>
      <c r="AD5" s="189" t="s">
        <v>325</v>
      </c>
      <c r="AE5" s="406"/>
      <c r="AF5" s="401"/>
      <c r="AG5" s="397"/>
      <c r="AH5" s="401"/>
      <c r="AI5" s="401"/>
      <c r="AJ5" s="397"/>
      <c r="AK5" s="191" t="s">
        <v>355</v>
      </c>
      <c r="AL5" s="191" t="s">
        <v>356</v>
      </c>
      <c r="AM5" s="191" t="s">
        <v>357</v>
      </c>
      <c r="AN5" s="191" t="s">
        <v>358</v>
      </c>
      <c r="AO5" s="191" t="s">
        <v>359</v>
      </c>
      <c r="AP5" s="191" t="s">
        <v>360</v>
      </c>
      <c r="AQ5" s="191" t="s">
        <v>361</v>
      </c>
      <c r="AR5" s="192" t="s">
        <v>362</v>
      </c>
      <c r="AS5" s="191" t="s">
        <v>363</v>
      </c>
      <c r="AT5" s="191" t="s">
        <v>364</v>
      </c>
      <c r="AU5" s="191" t="s">
        <v>365</v>
      </c>
      <c r="AV5" s="194" t="s">
        <v>332</v>
      </c>
      <c r="AW5" s="385"/>
      <c r="AX5" s="385"/>
      <c r="AY5" s="386"/>
      <c r="AZ5" s="387"/>
      <c r="BA5" s="388"/>
      <c r="BB5" s="391"/>
      <c r="BC5" s="388"/>
      <c r="BD5" s="393"/>
      <c r="BE5" s="381"/>
      <c r="BF5" s="384"/>
    </row>
    <row r="6" spans="1:58" s="184" customFormat="1">
      <c r="A6" s="396"/>
      <c r="B6" s="396"/>
      <c r="C6" s="183"/>
      <c r="D6" s="396"/>
      <c r="E6" s="396"/>
      <c r="F6" s="396"/>
      <c r="G6" s="190">
        <v>1</v>
      </c>
      <c r="H6" s="190">
        <v>2</v>
      </c>
      <c r="I6" s="190">
        <v>3</v>
      </c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>
        <v>4</v>
      </c>
      <c r="Y6" s="190"/>
      <c r="Z6" s="190"/>
      <c r="AA6" s="190"/>
      <c r="AB6" s="190"/>
      <c r="AC6" s="190"/>
      <c r="AD6" s="190"/>
      <c r="AE6" s="190">
        <v>5</v>
      </c>
      <c r="AF6" s="190">
        <v>6</v>
      </c>
      <c r="AG6" s="190">
        <v>7</v>
      </c>
      <c r="AH6" s="190">
        <v>8</v>
      </c>
      <c r="AI6" s="190">
        <v>9</v>
      </c>
      <c r="AJ6" s="190" t="s">
        <v>366</v>
      </c>
      <c r="AK6" s="193" t="s">
        <v>369</v>
      </c>
      <c r="AL6" s="193" t="s">
        <v>370</v>
      </c>
      <c r="AM6" s="193" t="s">
        <v>371</v>
      </c>
      <c r="AN6" s="193" t="s">
        <v>372</v>
      </c>
      <c r="AO6" s="193" t="s">
        <v>373</v>
      </c>
      <c r="AP6" s="193" t="s">
        <v>374</v>
      </c>
      <c r="AQ6" s="193" t="s">
        <v>204</v>
      </c>
      <c r="AR6" s="193" t="s">
        <v>207</v>
      </c>
      <c r="AS6" s="193" t="s">
        <v>210</v>
      </c>
      <c r="AT6" s="193" t="s">
        <v>211</v>
      </c>
      <c r="AU6" s="193" t="s">
        <v>192</v>
      </c>
      <c r="AV6" s="193" t="s">
        <v>375</v>
      </c>
      <c r="AW6" s="195" t="s">
        <v>213</v>
      </c>
      <c r="AX6" s="195" t="s">
        <v>215</v>
      </c>
      <c r="AY6" s="195" t="s">
        <v>376</v>
      </c>
      <c r="AZ6" s="196" t="s">
        <v>377</v>
      </c>
      <c r="BA6" s="197" t="s">
        <v>378</v>
      </c>
      <c r="BB6" s="197" t="s">
        <v>379</v>
      </c>
      <c r="BC6" s="197" t="s">
        <v>380</v>
      </c>
      <c r="BD6" s="198" t="s">
        <v>381</v>
      </c>
      <c r="BE6" s="199" t="s">
        <v>382</v>
      </c>
      <c r="BF6" s="200" t="s">
        <v>383</v>
      </c>
    </row>
    <row r="7" spans="1:58" s="173" customFormat="1">
      <c r="A7" s="145">
        <v>197</v>
      </c>
      <c r="B7" s="145">
        <v>4</v>
      </c>
      <c r="C7" s="146" t="s">
        <v>79</v>
      </c>
      <c r="D7" s="146" t="s">
        <v>80</v>
      </c>
      <c r="E7" s="147">
        <v>10686</v>
      </c>
      <c r="F7" s="146" t="s">
        <v>81</v>
      </c>
      <c r="G7" s="77"/>
      <c r="H7" s="202">
        <v>0</v>
      </c>
      <c r="I7" s="201">
        <v>0</v>
      </c>
      <c r="J7" s="201">
        <v>9230236.9100000001</v>
      </c>
      <c r="K7" s="201">
        <v>0</v>
      </c>
      <c r="L7" s="201">
        <v>1690649.5</v>
      </c>
      <c r="M7" s="201">
        <v>8890428.4299999997</v>
      </c>
      <c r="N7" s="201">
        <v>1547990</v>
      </c>
      <c r="O7" s="201">
        <v>17072258.539999999</v>
      </c>
      <c r="P7" s="201">
        <v>13089750.199999999</v>
      </c>
      <c r="Q7" s="201">
        <v>38317453.25</v>
      </c>
      <c r="R7" s="201">
        <v>31880480.180000003</v>
      </c>
      <c r="S7" s="201">
        <v>301635237.56999999</v>
      </c>
      <c r="T7" s="201">
        <v>104631320.91999999</v>
      </c>
      <c r="U7" s="201">
        <v>59174986.450000003</v>
      </c>
      <c r="V7" s="201">
        <v>1138314.56</v>
      </c>
      <c r="W7" s="201">
        <v>53593358.450000003</v>
      </c>
      <c r="X7" s="201">
        <v>0</v>
      </c>
      <c r="Y7" s="201">
        <v>180359.5</v>
      </c>
      <c r="Z7" s="201">
        <v>0</v>
      </c>
      <c r="AA7" s="201">
        <v>8274405</v>
      </c>
      <c r="AB7" s="201">
        <v>0</v>
      </c>
      <c r="AC7" s="201">
        <v>144884</v>
      </c>
      <c r="AD7" s="201">
        <v>727711</v>
      </c>
      <c r="AE7" s="201">
        <v>0</v>
      </c>
      <c r="AF7" s="201">
        <v>0</v>
      </c>
      <c r="AG7" s="201">
        <v>0</v>
      </c>
      <c r="AH7" s="201">
        <v>0</v>
      </c>
      <c r="AI7" s="201">
        <v>0</v>
      </c>
      <c r="AJ7" s="203">
        <f t="shared" ref="AJ7:AJ70" si="0">G7+H7+I7+X7+AE7+AF7+AG7+AH7+AI7</f>
        <v>0</v>
      </c>
      <c r="AK7" s="204">
        <v>0</v>
      </c>
      <c r="AL7" s="205">
        <v>0</v>
      </c>
      <c r="AM7" s="205">
        <v>0</v>
      </c>
      <c r="AN7" s="205">
        <v>0</v>
      </c>
      <c r="AO7" s="205">
        <v>0</v>
      </c>
      <c r="AP7" s="205">
        <v>0</v>
      </c>
      <c r="AQ7" s="205">
        <v>0</v>
      </c>
      <c r="AR7" s="205">
        <v>0</v>
      </c>
      <c r="AS7" s="205">
        <v>0</v>
      </c>
      <c r="AT7" s="205">
        <v>0</v>
      </c>
      <c r="AU7" s="205">
        <v>0</v>
      </c>
      <c r="AV7" s="201">
        <f t="shared" ref="AV7:AV70" si="1">SUM(AK7:AU7)</f>
        <v>0</v>
      </c>
      <c r="AW7" s="201">
        <v>0</v>
      </c>
      <c r="AX7" s="201">
        <v>0</v>
      </c>
      <c r="AY7" s="203">
        <f>SUM(AV7:AX7)</f>
        <v>0</v>
      </c>
      <c r="AZ7" s="203">
        <f t="shared" ref="AZ7:AZ70" si="2">AJ7-AY7</f>
        <v>0</v>
      </c>
      <c r="BA7" s="77">
        <v>14186412</v>
      </c>
      <c r="BB7" s="201">
        <v>0</v>
      </c>
      <c r="BC7" s="203">
        <f>AZ7-BA7</f>
        <v>-14186412</v>
      </c>
      <c r="BD7" s="212">
        <v>216328968.04933071</v>
      </c>
      <c r="BE7" s="205">
        <f>BD7-BC7</f>
        <v>230515380.04933071</v>
      </c>
      <c r="BF7" s="6">
        <v>12284037.779999999</v>
      </c>
    </row>
    <row r="8" spans="1:58">
      <c r="A8" s="4">
        <v>198</v>
      </c>
      <c r="B8" s="4">
        <v>4</v>
      </c>
      <c r="C8" s="5" t="s">
        <v>79</v>
      </c>
      <c r="D8" s="5" t="s">
        <v>80</v>
      </c>
      <c r="E8" s="76">
        <v>10756</v>
      </c>
      <c r="F8" s="5" t="s">
        <v>82</v>
      </c>
      <c r="G8" s="77"/>
      <c r="H8" s="202">
        <v>0</v>
      </c>
      <c r="I8" s="201">
        <v>0</v>
      </c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201">
        <v>0</v>
      </c>
      <c r="Y8" s="80"/>
      <c r="Z8" s="80"/>
      <c r="AA8" s="80"/>
      <c r="AB8" s="80"/>
      <c r="AC8" s="80"/>
      <c r="AD8" s="80"/>
      <c r="AE8" s="201">
        <v>0</v>
      </c>
      <c r="AF8" s="201">
        <v>0</v>
      </c>
      <c r="AG8" s="201">
        <v>0</v>
      </c>
      <c r="AH8" s="201">
        <v>0</v>
      </c>
      <c r="AI8" s="201">
        <v>0</v>
      </c>
      <c r="AJ8" s="203">
        <f t="shared" si="0"/>
        <v>0</v>
      </c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201">
        <f t="shared" si="1"/>
        <v>0</v>
      </c>
      <c r="AW8" s="80"/>
      <c r="AX8" s="80"/>
      <c r="AY8" s="203">
        <f t="shared" ref="AY8:AY71" si="3">SUM(AV8:AX8)</f>
        <v>0</v>
      </c>
      <c r="AZ8" s="203">
        <f t="shared" si="2"/>
        <v>0</v>
      </c>
      <c r="BA8" s="77">
        <v>3271332</v>
      </c>
      <c r="BB8" s="201">
        <v>0</v>
      </c>
      <c r="BC8" s="203">
        <f t="shared" ref="BC8:BC71" si="4">AZ8-BA8</f>
        <v>-3271332</v>
      </c>
      <c r="BD8" s="78">
        <v>35415877.008076079</v>
      </c>
      <c r="BE8" s="205">
        <f t="shared" ref="BE8:BE71" si="5">BD8-BC8</f>
        <v>38687209.008076079</v>
      </c>
      <c r="BF8" s="6">
        <v>76846301.560000002</v>
      </c>
    </row>
    <row r="9" spans="1:58">
      <c r="A9" s="4">
        <v>199</v>
      </c>
      <c r="B9" s="4">
        <v>4</v>
      </c>
      <c r="C9" s="5" t="s">
        <v>79</v>
      </c>
      <c r="D9" s="5" t="s">
        <v>80</v>
      </c>
      <c r="E9" s="76">
        <v>10757</v>
      </c>
      <c r="F9" s="5" t="s">
        <v>83</v>
      </c>
      <c r="G9" s="77"/>
      <c r="H9" s="202">
        <v>0</v>
      </c>
      <c r="I9" s="201">
        <v>0</v>
      </c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201">
        <v>0</v>
      </c>
      <c r="Y9" s="80"/>
      <c r="Z9" s="80"/>
      <c r="AA9" s="80"/>
      <c r="AB9" s="80"/>
      <c r="AC9" s="80"/>
      <c r="AD9" s="80"/>
      <c r="AE9" s="201">
        <v>0</v>
      </c>
      <c r="AF9" s="201">
        <v>0</v>
      </c>
      <c r="AG9" s="201">
        <v>0</v>
      </c>
      <c r="AH9" s="201">
        <v>0</v>
      </c>
      <c r="AI9" s="201">
        <v>0</v>
      </c>
      <c r="AJ9" s="203">
        <f t="shared" si="0"/>
        <v>0</v>
      </c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201">
        <f t="shared" si="1"/>
        <v>0</v>
      </c>
      <c r="AW9" s="80"/>
      <c r="AX9" s="80"/>
      <c r="AY9" s="203">
        <f t="shared" si="3"/>
        <v>0</v>
      </c>
      <c r="AZ9" s="203">
        <f t="shared" si="2"/>
        <v>0</v>
      </c>
      <c r="BA9" s="77">
        <v>3068202</v>
      </c>
      <c r="BB9" s="201">
        <v>0</v>
      </c>
      <c r="BC9" s="203">
        <f t="shared" si="4"/>
        <v>-3068202</v>
      </c>
      <c r="BD9" s="78">
        <v>36306149.008279093</v>
      </c>
      <c r="BE9" s="205">
        <f t="shared" si="5"/>
        <v>39374351.008279093</v>
      </c>
      <c r="BF9" s="6">
        <v>77725141.099999994</v>
      </c>
    </row>
    <row r="10" spans="1:58">
      <c r="A10" s="4">
        <v>200</v>
      </c>
      <c r="B10" s="4">
        <v>4</v>
      </c>
      <c r="C10" s="5" t="s">
        <v>79</v>
      </c>
      <c r="D10" s="5" t="s">
        <v>80</v>
      </c>
      <c r="E10" s="76">
        <v>10758</v>
      </c>
      <c r="F10" s="5" t="s">
        <v>84</v>
      </c>
      <c r="G10" s="77"/>
      <c r="H10" s="202">
        <v>0</v>
      </c>
      <c r="I10" s="201">
        <v>0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201">
        <v>0</v>
      </c>
      <c r="Y10" s="80"/>
      <c r="Z10" s="80"/>
      <c r="AA10" s="80"/>
      <c r="AB10" s="80"/>
      <c r="AC10" s="80"/>
      <c r="AD10" s="80"/>
      <c r="AE10" s="201">
        <v>0</v>
      </c>
      <c r="AF10" s="201">
        <v>0</v>
      </c>
      <c r="AG10" s="201">
        <v>0</v>
      </c>
      <c r="AH10" s="201">
        <v>0</v>
      </c>
      <c r="AI10" s="201">
        <v>0</v>
      </c>
      <c r="AJ10" s="203">
        <f t="shared" si="0"/>
        <v>0</v>
      </c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201">
        <f t="shared" si="1"/>
        <v>0</v>
      </c>
      <c r="AW10" s="80"/>
      <c r="AX10" s="80"/>
      <c r="AY10" s="203">
        <f t="shared" si="3"/>
        <v>0</v>
      </c>
      <c r="AZ10" s="203">
        <f t="shared" si="2"/>
        <v>0</v>
      </c>
      <c r="BA10" s="77">
        <v>3367851</v>
      </c>
      <c r="BB10" s="201">
        <v>0</v>
      </c>
      <c r="BC10" s="203">
        <f t="shared" si="4"/>
        <v>-3367851</v>
      </c>
      <c r="BD10" s="78">
        <v>40269063.009182781</v>
      </c>
      <c r="BE10" s="205">
        <f t="shared" si="5"/>
        <v>43636914.009182781</v>
      </c>
      <c r="BF10" s="6">
        <v>24110614.600000001</v>
      </c>
    </row>
    <row r="11" spans="1:58">
      <c r="A11" s="4">
        <v>201</v>
      </c>
      <c r="B11" s="4">
        <v>4</v>
      </c>
      <c r="C11" s="5" t="s">
        <v>79</v>
      </c>
      <c r="D11" s="5" t="s">
        <v>80</v>
      </c>
      <c r="E11" s="76">
        <v>10759</v>
      </c>
      <c r="F11" s="5" t="s">
        <v>85</v>
      </c>
      <c r="G11" s="77"/>
      <c r="H11" s="202">
        <v>0</v>
      </c>
      <c r="I11" s="201">
        <v>0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201">
        <v>0</v>
      </c>
      <c r="Y11" s="80"/>
      <c r="Z11" s="80"/>
      <c r="AA11" s="80"/>
      <c r="AB11" s="80"/>
      <c r="AC11" s="80"/>
      <c r="AD11" s="80"/>
      <c r="AE11" s="201">
        <v>0</v>
      </c>
      <c r="AF11" s="201">
        <v>0</v>
      </c>
      <c r="AG11" s="201">
        <v>0</v>
      </c>
      <c r="AH11" s="201">
        <v>0</v>
      </c>
      <c r="AI11" s="201">
        <v>0</v>
      </c>
      <c r="AJ11" s="203">
        <f t="shared" si="0"/>
        <v>0</v>
      </c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201">
        <f t="shared" si="1"/>
        <v>0</v>
      </c>
      <c r="AW11" s="80"/>
      <c r="AX11" s="80"/>
      <c r="AY11" s="203">
        <f t="shared" si="3"/>
        <v>0</v>
      </c>
      <c r="AZ11" s="203">
        <f t="shared" si="2"/>
        <v>0</v>
      </c>
      <c r="BA11" s="77">
        <v>3322715</v>
      </c>
      <c r="BB11" s="201">
        <v>0</v>
      </c>
      <c r="BC11" s="203">
        <f t="shared" si="4"/>
        <v>-3322715</v>
      </c>
      <c r="BD11" s="78">
        <v>33800143.007707633</v>
      </c>
      <c r="BE11" s="205">
        <f t="shared" si="5"/>
        <v>37122858.007707633</v>
      </c>
      <c r="BF11" s="6">
        <v>2341286.5499999998</v>
      </c>
    </row>
    <row r="12" spans="1:58">
      <c r="A12" s="4">
        <v>202</v>
      </c>
      <c r="B12" s="4">
        <v>4</v>
      </c>
      <c r="C12" s="5" t="s">
        <v>79</v>
      </c>
      <c r="D12" s="5" t="s">
        <v>80</v>
      </c>
      <c r="E12" s="76">
        <v>10760</v>
      </c>
      <c r="F12" s="5" t="s">
        <v>86</v>
      </c>
      <c r="G12" s="77"/>
      <c r="H12" s="202">
        <v>0</v>
      </c>
      <c r="I12" s="201">
        <v>0</v>
      </c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201">
        <v>0</v>
      </c>
      <c r="Y12" s="80"/>
      <c r="Z12" s="80"/>
      <c r="AA12" s="80"/>
      <c r="AB12" s="80"/>
      <c r="AC12" s="80"/>
      <c r="AD12" s="80"/>
      <c r="AE12" s="201">
        <v>0</v>
      </c>
      <c r="AF12" s="201">
        <v>0</v>
      </c>
      <c r="AG12" s="201">
        <v>0</v>
      </c>
      <c r="AH12" s="201">
        <v>0</v>
      </c>
      <c r="AI12" s="201">
        <v>0</v>
      </c>
      <c r="AJ12" s="203">
        <f t="shared" si="0"/>
        <v>0</v>
      </c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201">
        <f t="shared" si="1"/>
        <v>0</v>
      </c>
      <c r="AW12" s="80"/>
      <c r="AX12" s="80"/>
      <c r="AY12" s="203">
        <f t="shared" si="3"/>
        <v>0</v>
      </c>
      <c r="AZ12" s="203">
        <f t="shared" si="2"/>
        <v>0</v>
      </c>
      <c r="BA12" s="77">
        <v>1586925</v>
      </c>
      <c r="BB12" s="201">
        <v>0</v>
      </c>
      <c r="BC12" s="203">
        <f t="shared" si="4"/>
        <v>-1586925</v>
      </c>
      <c r="BD12" s="78">
        <v>43761760.009979233</v>
      </c>
      <c r="BE12" s="205">
        <f t="shared" si="5"/>
        <v>45348685.009979233</v>
      </c>
      <c r="BF12" s="6">
        <v>36641905.030000001</v>
      </c>
    </row>
    <row r="13" spans="1:58">
      <c r="A13" s="44"/>
      <c r="B13" s="45"/>
      <c r="C13" s="40"/>
      <c r="D13" s="47" t="s">
        <v>167</v>
      </c>
      <c r="E13" s="48"/>
      <c r="F13" s="48"/>
      <c r="G13" s="86">
        <f t="shared" ref="G13:BE13" si="6">G7+G8+G9+G10+G11+G12</f>
        <v>0</v>
      </c>
      <c r="H13" s="86">
        <f t="shared" si="6"/>
        <v>0</v>
      </c>
      <c r="I13" s="86">
        <f t="shared" si="6"/>
        <v>0</v>
      </c>
      <c r="J13" s="86">
        <f t="shared" si="6"/>
        <v>9230236.9100000001</v>
      </c>
      <c r="K13" s="86">
        <f t="shared" si="6"/>
        <v>0</v>
      </c>
      <c r="L13" s="86">
        <f t="shared" si="6"/>
        <v>1690649.5</v>
      </c>
      <c r="M13" s="86">
        <f t="shared" si="6"/>
        <v>8890428.4299999997</v>
      </c>
      <c r="N13" s="86">
        <f t="shared" si="6"/>
        <v>1547990</v>
      </c>
      <c r="O13" s="86">
        <f t="shared" si="6"/>
        <v>17072258.539999999</v>
      </c>
      <c r="P13" s="86">
        <f t="shared" si="6"/>
        <v>13089750.199999999</v>
      </c>
      <c r="Q13" s="86">
        <f t="shared" si="6"/>
        <v>38317453.25</v>
      </c>
      <c r="R13" s="86">
        <f t="shared" si="6"/>
        <v>31880480.180000003</v>
      </c>
      <c r="S13" s="86">
        <f t="shared" si="6"/>
        <v>301635237.56999999</v>
      </c>
      <c r="T13" s="86">
        <f t="shared" si="6"/>
        <v>104631320.91999999</v>
      </c>
      <c r="U13" s="86">
        <f t="shared" si="6"/>
        <v>59174986.450000003</v>
      </c>
      <c r="V13" s="86">
        <f t="shared" si="6"/>
        <v>1138314.56</v>
      </c>
      <c r="W13" s="86">
        <f t="shared" si="6"/>
        <v>53593358.450000003</v>
      </c>
      <c r="X13" s="86">
        <f t="shared" si="6"/>
        <v>0</v>
      </c>
      <c r="Y13" s="86">
        <f t="shared" si="6"/>
        <v>180359.5</v>
      </c>
      <c r="Z13" s="86">
        <f t="shared" si="6"/>
        <v>0</v>
      </c>
      <c r="AA13" s="86">
        <f t="shared" si="6"/>
        <v>8274405</v>
      </c>
      <c r="AB13" s="86">
        <f t="shared" si="6"/>
        <v>0</v>
      </c>
      <c r="AC13" s="86">
        <f t="shared" si="6"/>
        <v>144884</v>
      </c>
      <c r="AD13" s="86">
        <f t="shared" si="6"/>
        <v>727711</v>
      </c>
      <c r="AE13" s="86">
        <f t="shared" si="6"/>
        <v>0</v>
      </c>
      <c r="AF13" s="86">
        <f t="shared" si="6"/>
        <v>0</v>
      </c>
      <c r="AG13" s="86">
        <f t="shared" si="6"/>
        <v>0</v>
      </c>
      <c r="AH13" s="86">
        <f t="shared" si="6"/>
        <v>0</v>
      </c>
      <c r="AI13" s="86">
        <f t="shared" si="6"/>
        <v>0</v>
      </c>
      <c r="AJ13" s="86">
        <f t="shared" si="6"/>
        <v>0</v>
      </c>
      <c r="AK13" s="86">
        <f t="shared" si="6"/>
        <v>0</v>
      </c>
      <c r="AL13" s="86">
        <f t="shared" si="6"/>
        <v>0</v>
      </c>
      <c r="AM13" s="86">
        <f t="shared" si="6"/>
        <v>0</v>
      </c>
      <c r="AN13" s="86">
        <f t="shared" si="6"/>
        <v>0</v>
      </c>
      <c r="AO13" s="86">
        <f t="shared" si="6"/>
        <v>0</v>
      </c>
      <c r="AP13" s="86">
        <f t="shared" si="6"/>
        <v>0</v>
      </c>
      <c r="AQ13" s="86">
        <f t="shared" si="6"/>
        <v>0</v>
      </c>
      <c r="AR13" s="86">
        <f t="shared" si="6"/>
        <v>0</v>
      </c>
      <c r="AS13" s="86">
        <f t="shared" si="6"/>
        <v>0</v>
      </c>
      <c r="AT13" s="86">
        <f t="shared" si="6"/>
        <v>0</v>
      </c>
      <c r="AU13" s="86">
        <f t="shared" si="6"/>
        <v>0</v>
      </c>
      <c r="AV13" s="86">
        <f t="shared" si="6"/>
        <v>0</v>
      </c>
      <c r="AW13" s="86">
        <f t="shared" si="6"/>
        <v>0</v>
      </c>
      <c r="AX13" s="86">
        <f t="shared" si="6"/>
        <v>0</v>
      </c>
      <c r="AY13" s="86">
        <f t="shared" si="6"/>
        <v>0</v>
      </c>
      <c r="AZ13" s="86">
        <f t="shared" si="6"/>
        <v>0</v>
      </c>
      <c r="BA13" s="86">
        <f t="shared" si="6"/>
        <v>28803437</v>
      </c>
      <c r="BB13" s="86">
        <f t="shared" si="6"/>
        <v>0</v>
      </c>
      <c r="BC13" s="86">
        <f t="shared" si="6"/>
        <v>-28803437</v>
      </c>
      <c r="BD13" s="86">
        <v>405881960.09255558</v>
      </c>
      <c r="BE13" s="86">
        <f t="shared" si="6"/>
        <v>434685397.09255558</v>
      </c>
      <c r="BF13" s="92">
        <f>BF7+BF8+BF9+BF10+BF11+BF12</f>
        <v>229949286.62</v>
      </c>
    </row>
    <row r="14" spans="1:58">
      <c r="A14" s="4">
        <v>203</v>
      </c>
      <c r="B14" s="4">
        <v>4</v>
      </c>
      <c r="C14" s="5" t="s">
        <v>87</v>
      </c>
      <c r="D14" s="5" t="s">
        <v>88</v>
      </c>
      <c r="E14" s="76">
        <v>1130</v>
      </c>
      <c r="F14" s="5" t="s">
        <v>89</v>
      </c>
      <c r="G14" s="77"/>
      <c r="H14" s="202">
        <v>0</v>
      </c>
      <c r="I14" s="201">
        <v>0</v>
      </c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201">
        <v>0</v>
      </c>
      <c r="Y14" s="80"/>
      <c r="Z14" s="80"/>
      <c r="AA14" s="80"/>
      <c r="AB14" s="80"/>
      <c r="AC14" s="80"/>
      <c r="AD14" s="80"/>
      <c r="AE14" s="201">
        <v>0</v>
      </c>
      <c r="AF14" s="201">
        <v>0</v>
      </c>
      <c r="AG14" s="201">
        <v>0</v>
      </c>
      <c r="AH14" s="201">
        <v>0</v>
      </c>
      <c r="AI14" s="201">
        <v>0</v>
      </c>
      <c r="AJ14" s="203">
        <f t="shared" si="0"/>
        <v>0</v>
      </c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201">
        <f t="shared" si="1"/>
        <v>0</v>
      </c>
      <c r="AW14" s="80"/>
      <c r="AX14" s="80"/>
      <c r="AY14" s="203">
        <f t="shared" si="3"/>
        <v>0</v>
      </c>
      <c r="AZ14" s="203">
        <f t="shared" si="2"/>
        <v>0</v>
      </c>
      <c r="BA14" s="77">
        <v>0</v>
      </c>
      <c r="BB14" s="201">
        <v>0</v>
      </c>
      <c r="BC14" s="203">
        <f t="shared" si="4"/>
        <v>0</v>
      </c>
      <c r="BD14" s="78">
        <v>972500.00123999419</v>
      </c>
      <c r="BE14" s="205">
        <f t="shared" si="5"/>
        <v>972500.00123999419</v>
      </c>
      <c r="BF14" s="206">
        <v>16799430.59</v>
      </c>
    </row>
    <row r="15" spans="1:58">
      <c r="A15" s="4">
        <v>204</v>
      </c>
      <c r="B15" s="4">
        <v>4</v>
      </c>
      <c r="C15" s="5" t="s">
        <v>87</v>
      </c>
      <c r="D15" s="5" t="s">
        <v>88</v>
      </c>
      <c r="E15" s="76">
        <v>10687</v>
      </c>
      <c r="F15" s="5" t="s">
        <v>90</v>
      </c>
      <c r="G15" s="77"/>
      <c r="H15" s="202">
        <v>0</v>
      </c>
      <c r="I15" s="201">
        <v>0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201">
        <v>0</v>
      </c>
      <c r="Y15" s="80"/>
      <c r="Z15" s="80"/>
      <c r="AA15" s="80"/>
      <c r="AB15" s="80"/>
      <c r="AC15" s="80"/>
      <c r="AD15" s="80"/>
      <c r="AE15" s="201">
        <v>0</v>
      </c>
      <c r="AF15" s="201">
        <v>0</v>
      </c>
      <c r="AG15" s="201">
        <v>0</v>
      </c>
      <c r="AH15" s="201">
        <v>0</v>
      </c>
      <c r="AI15" s="201">
        <v>0</v>
      </c>
      <c r="AJ15" s="203">
        <f t="shared" si="0"/>
        <v>0</v>
      </c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201">
        <f t="shared" si="1"/>
        <v>0</v>
      </c>
      <c r="AW15" s="80"/>
      <c r="AX15" s="80"/>
      <c r="AY15" s="203">
        <f t="shared" si="3"/>
        <v>0</v>
      </c>
      <c r="AZ15" s="203">
        <f t="shared" si="2"/>
        <v>0</v>
      </c>
      <c r="BA15" s="77">
        <v>10186312</v>
      </c>
      <c r="BB15" s="201">
        <v>0</v>
      </c>
      <c r="BC15" s="203">
        <f t="shared" si="4"/>
        <v>-10186312</v>
      </c>
      <c r="BD15" s="78">
        <v>158939800.20265752</v>
      </c>
      <c r="BE15" s="205">
        <f t="shared" si="5"/>
        <v>169126112.20265752</v>
      </c>
      <c r="BF15" s="206">
        <v>635821957.51999998</v>
      </c>
    </row>
    <row r="16" spans="1:58">
      <c r="A16" s="4">
        <v>205</v>
      </c>
      <c r="B16" s="4">
        <v>4</v>
      </c>
      <c r="C16" s="5" t="s">
        <v>87</v>
      </c>
      <c r="D16" s="5" t="s">
        <v>88</v>
      </c>
      <c r="E16" s="76">
        <v>10761</v>
      </c>
      <c r="F16" s="5" t="s">
        <v>91</v>
      </c>
      <c r="G16" s="77"/>
      <c r="H16" s="202">
        <v>0</v>
      </c>
      <c r="I16" s="201">
        <v>0</v>
      </c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201">
        <v>0</v>
      </c>
      <c r="Y16" s="80"/>
      <c r="Z16" s="80"/>
      <c r="AA16" s="80"/>
      <c r="AB16" s="80"/>
      <c r="AC16" s="80"/>
      <c r="AD16" s="80"/>
      <c r="AE16" s="201">
        <v>0</v>
      </c>
      <c r="AF16" s="201">
        <v>0</v>
      </c>
      <c r="AG16" s="201">
        <v>0</v>
      </c>
      <c r="AH16" s="201">
        <v>0</v>
      </c>
      <c r="AI16" s="201">
        <v>0</v>
      </c>
      <c r="AJ16" s="203">
        <f t="shared" si="0"/>
        <v>0</v>
      </c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201">
        <f t="shared" si="1"/>
        <v>0</v>
      </c>
      <c r="AW16" s="80"/>
      <c r="AX16" s="80"/>
      <c r="AY16" s="203">
        <f t="shared" si="3"/>
        <v>0</v>
      </c>
      <c r="AZ16" s="203">
        <f t="shared" si="2"/>
        <v>0</v>
      </c>
      <c r="BA16" s="77">
        <v>2456768</v>
      </c>
      <c r="BB16" s="201">
        <v>0</v>
      </c>
      <c r="BC16" s="203">
        <f t="shared" si="4"/>
        <v>-2456768</v>
      </c>
      <c r="BD16" s="78">
        <v>27677500.035290431</v>
      </c>
      <c r="BE16" s="205">
        <f t="shared" si="5"/>
        <v>30134268.035290431</v>
      </c>
      <c r="BF16" s="206">
        <v>109225628.09999999</v>
      </c>
    </row>
    <row r="17" spans="1:58">
      <c r="A17" s="4">
        <v>206</v>
      </c>
      <c r="B17" s="4">
        <v>4</v>
      </c>
      <c r="C17" s="5" t="s">
        <v>87</v>
      </c>
      <c r="D17" s="5" t="s">
        <v>88</v>
      </c>
      <c r="E17" s="76">
        <v>10762</v>
      </c>
      <c r="F17" s="5" t="s">
        <v>92</v>
      </c>
      <c r="G17" s="77"/>
      <c r="H17" s="202">
        <v>0</v>
      </c>
      <c r="I17" s="201">
        <v>0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201">
        <v>0</v>
      </c>
      <c r="Y17" s="80"/>
      <c r="Z17" s="80"/>
      <c r="AA17" s="80"/>
      <c r="AB17" s="80"/>
      <c r="AC17" s="80"/>
      <c r="AD17" s="80"/>
      <c r="AE17" s="201">
        <v>0</v>
      </c>
      <c r="AF17" s="201">
        <v>0</v>
      </c>
      <c r="AG17" s="201">
        <v>0</v>
      </c>
      <c r="AH17" s="201">
        <v>0</v>
      </c>
      <c r="AI17" s="201">
        <v>0</v>
      </c>
      <c r="AJ17" s="203">
        <f t="shared" si="0"/>
        <v>0</v>
      </c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201">
        <f t="shared" si="1"/>
        <v>0</v>
      </c>
      <c r="AW17" s="80"/>
      <c r="AX17" s="80"/>
      <c r="AY17" s="203">
        <f t="shared" si="3"/>
        <v>0</v>
      </c>
      <c r="AZ17" s="203">
        <f t="shared" si="2"/>
        <v>0</v>
      </c>
      <c r="BA17" s="77">
        <v>1209807</v>
      </c>
      <c r="BB17" s="201">
        <v>0</v>
      </c>
      <c r="BC17" s="203">
        <f t="shared" si="4"/>
        <v>-1209807</v>
      </c>
      <c r="BD17" s="78">
        <v>29547000.037674151</v>
      </c>
      <c r="BE17" s="205">
        <f t="shared" si="5"/>
        <v>30756807.037674151</v>
      </c>
      <c r="BF17" s="206">
        <v>150156996.66</v>
      </c>
    </row>
    <row r="18" spans="1:58">
      <c r="A18" s="4">
        <v>207</v>
      </c>
      <c r="B18" s="4">
        <v>4</v>
      </c>
      <c r="C18" s="5" t="s">
        <v>87</v>
      </c>
      <c r="D18" s="5" t="s">
        <v>88</v>
      </c>
      <c r="E18" s="76">
        <v>10763</v>
      </c>
      <c r="F18" s="5" t="s">
        <v>93</v>
      </c>
      <c r="G18" s="77"/>
      <c r="H18" s="202">
        <v>0</v>
      </c>
      <c r="I18" s="201">
        <v>0</v>
      </c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201">
        <v>0</v>
      </c>
      <c r="Y18" s="80"/>
      <c r="Z18" s="80"/>
      <c r="AA18" s="80"/>
      <c r="AB18" s="80"/>
      <c r="AC18" s="80"/>
      <c r="AD18" s="80"/>
      <c r="AE18" s="201">
        <v>0</v>
      </c>
      <c r="AF18" s="201">
        <v>0</v>
      </c>
      <c r="AG18" s="201">
        <v>0</v>
      </c>
      <c r="AH18" s="201">
        <v>0</v>
      </c>
      <c r="AI18" s="201">
        <v>0</v>
      </c>
      <c r="AJ18" s="203">
        <f t="shared" si="0"/>
        <v>0</v>
      </c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201">
        <f t="shared" si="1"/>
        <v>0</v>
      </c>
      <c r="AW18" s="80"/>
      <c r="AX18" s="80"/>
      <c r="AY18" s="203">
        <f t="shared" si="3"/>
        <v>0</v>
      </c>
      <c r="AZ18" s="203">
        <f t="shared" si="2"/>
        <v>0</v>
      </c>
      <c r="BA18" s="77">
        <v>1131895</v>
      </c>
      <c r="BB18" s="201">
        <v>0</v>
      </c>
      <c r="BC18" s="203">
        <f t="shared" si="4"/>
        <v>-1131895</v>
      </c>
      <c r="BD18" s="78">
        <v>27080298.034528963</v>
      </c>
      <c r="BE18" s="205">
        <f t="shared" si="5"/>
        <v>28212193.034528963</v>
      </c>
      <c r="BF18" s="206">
        <v>134047115.23</v>
      </c>
    </row>
    <row r="19" spans="1:58">
      <c r="A19" s="4">
        <v>208</v>
      </c>
      <c r="B19" s="4">
        <v>4</v>
      </c>
      <c r="C19" s="5" t="s">
        <v>87</v>
      </c>
      <c r="D19" s="5" t="s">
        <v>88</v>
      </c>
      <c r="E19" s="76">
        <v>10764</v>
      </c>
      <c r="F19" s="5" t="s">
        <v>94</v>
      </c>
      <c r="G19" s="77"/>
      <c r="H19" s="202">
        <v>0</v>
      </c>
      <c r="I19" s="201">
        <v>0</v>
      </c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201">
        <v>0</v>
      </c>
      <c r="Y19" s="80"/>
      <c r="Z19" s="80"/>
      <c r="AA19" s="80"/>
      <c r="AB19" s="80"/>
      <c r="AC19" s="80"/>
      <c r="AD19" s="80"/>
      <c r="AE19" s="201">
        <v>0</v>
      </c>
      <c r="AF19" s="201">
        <v>0</v>
      </c>
      <c r="AG19" s="201">
        <v>0</v>
      </c>
      <c r="AH19" s="201">
        <v>0</v>
      </c>
      <c r="AI19" s="201">
        <v>0</v>
      </c>
      <c r="AJ19" s="203">
        <f t="shared" si="0"/>
        <v>0</v>
      </c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201">
        <f t="shared" si="1"/>
        <v>0</v>
      </c>
      <c r="AW19" s="80"/>
      <c r="AX19" s="80"/>
      <c r="AY19" s="203">
        <f t="shared" si="3"/>
        <v>0</v>
      </c>
      <c r="AZ19" s="203">
        <f t="shared" si="2"/>
        <v>0</v>
      </c>
      <c r="BA19" s="77">
        <v>1387510</v>
      </c>
      <c r="BB19" s="201">
        <v>0</v>
      </c>
      <c r="BC19" s="203">
        <f t="shared" si="4"/>
        <v>-1387510</v>
      </c>
      <c r="BD19" s="78">
        <v>20698000.02639116</v>
      </c>
      <c r="BE19" s="205">
        <f t="shared" si="5"/>
        <v>22085510.02639116</v>
      </c>
      <c r="BF19" s="206">
        <v>3028981.92</v>
      </c>
    </row>
    <row r="20" spans="1:58">
      <c r="A20" s="4">
        <v>209</v>
      </c>
      <c r="B20" s="4">
        <v>4</v>
      </c>
      <c r="C20" s="5" t="s">
        <v>87</v>
      </c>
      <c r="D20" s="5" t="s">
        <v>88</v>
      </c>
      <c r="E20" s="76">
        <v>10765</v>
      </c>
      <c r="F20" s="5" t="s">
        <v>95</v>
      </c>
      <c r="G20" s="77"/>
      <c r="H20" s="202">
        <v>0</v>
      </c>
      <c r="I20" s="201">
        <v>0</v>
      </c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201">
        <v>0</v>
      </c>
      <c r="Y20" s="80"/>
      <c r="Z20" s="80"/>
      <c r="AA20" s="80"/>
      <c r="AB20" s="80"/>
      <c r="AC20" s="80"/>
      <c r="AD20" s="80"/>
      <c r="AE20" s="201">
        <v>0</v>
      </c>
      <c r="AF20" s="201">
        <v>0</v>
      </c>
      <c r="AG20" s="201">
        <v>0</v>
      </c>
      <c r="AH20" s="201">
        <v>0</v>
      </c>
      <c r="AI20" s="201">
        <v>0</v>
      </c>
      <c r="AJ20" s="203">
        <f t="shared" si="0"/>
        <v>0</v>
      </c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201">
        <f t="shared" si="1"/>
        <v>0</v>
      </c>
      <c r="AW20" s="80"/>
      <c r="AX20" s="80"/>
      <c r="AY20" s="203">
        <f t="shared" si="3"/>
        <v>0</v>
      </c>
      <c r="AZ20" s="203">
        <f t="shared" si="2"/>
        <v>0</v>
      </c>
      <c r="BA20" s="77">
        <v>1520845</v>
      </c>
      <c r="BB20" s="201">
        <v>0</v>
      </c>
      <c r="BC20" s="203">
        <f t="shared" si="4"/>
        <v>-1520845</v>
      </c>
      <c r="BD20" s="78">
        <v>21761000.027746547</v>
      </c>
      <c r="BE20" s="205">
        <f t="shared" si="5"/>
        <v>23281845.027746547</v>
      </c>
      <c r="BF20" s="206">
        <v>14400680.529999999</v>
      </c>
    </row>
    <row r="21" spans="1:58">
      <c r="A21" s="4">
        <v>210</v>
      </c>
      <c r="B21" s="4">
        <v>4</v>
      </c>
      <c r="C21" s="5" t="s">
        <v>87</v>
      </c>
      <c r="D21" s="5" t="s">
        <v>88</v>
      </c>
      <c r="E21" s="76">
        <v>10766</v>
      </c>
      <c r="F21" s="5" t="s">
        <v>96</v>
      </c>
      <c r="G21" s="77"/>
      <c r="H21" s="202">
        <v>0</v>
      </c>
      <c r="I21" s="201">
        <v>0</v>
      </c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201">
        <v>0</v>
      </c>
      <c r="Y21" s="80"/>
      <c r="Z21" s="80"/>
      <c r="AA21" s="80"/>
      <c r="AB21" s="80"/>
      <c r="AC21" s="80"/>
      <c r="AD21" s="80"/>
      <c r="AE21" s="201">
        <v>0</v>
      </c>
      <c r="AF21" s="201">
        <v>0</v>
      </c>
      <c r="AG21" s="201">
        <v>0</v>
      </c>
      <c r="AH21" s="201">
        <v>0</v>
      </c>
      <c r="AI21" s="201">
        <v>0</v>
      </c>
      <c r="AJ21" s="203">
        <f t="shared" si="0"/>
        <v>0</v>
      </c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201">
        <f t="shared" si="1"/>
        <v>0</v>
      </c>
      <c r="AW21" s="80"/>
      <c r="AX21" s="80"/>
      <c r="AY21" s="203">
        <f t="shared" si="3"/>
        <v>0</v>
      </c>
      <c r="AZ21" s="203">
        <f t="shared" si="2"/>
        <v>0</v>
      </c>
      <c r="BA21" s="77">
        <v>2609103</v>
      </c>
      <c r="BB21" s="201">
        <v>0</v>
      </c>
      <c r="BC21" s="203">
        <f t="shared" si="4"/>
        <v>-2609103</v>
      </c>
      <c r="BD21" s="78">
        <v>31305500.03991634</v>
      </c>
      <c r="BE21" s="205">
        <f t="shared" si="5"/>
        <v>33914603.039916337</v>
      </c>
      <c r="BF21" s="206">
        <v>28948400.969999999</v>
      </c>
    </row>
    <row r="22" spans="1:58">
      <c r="A22" s="4">
        <v>211</v>
      </c>
      <c r="B22" s="4">
        <v>4</v>
      </c>
      <c r="C22" s="5" t="s">
        <v>87</v>
      </c>
      <c r="D22" s="5" t="s">
        <v>88</v>
      </c>
      <c r="E22" s="76">
        <v>10767</v>
      </c>
      <c r="F22" s="5" t="s">
        <v>97</v>
      </c>
      <c r="G22" s="77"/>
      <c r="H22" s="202">
        <v>0</v>
      </c>
      <c r="I22" s="201">
        <v>0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201">
        <v>0</v>
      </c>
      <c r="Y22" s="80"/>
      <c r="Z22" s="80"/>
      <c r="AA22" s="80"/>
      <c r="AB22" s="80"/>
      <c r="AC22" s="80"/>
      <c r="AD22" s="80"/>
      <c r="AE22" s="201">
        <v>0</v>
      </c>
      <c r="AF22" s="201">
        <v>0</v>
      </c>
      <c r="AG22" s="201">
        <v>0</v>
      </c>
      <c r="AH22" s="201">
        <v>0</v>
      </c>
      <c r="AI22" s="201">
        <v>0</v>
      </c>
      <c r="AJ22" s="203">
        <f t="shared" si="0"/>
        <v>0</v>
      </c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201">
        <f t="shared" si="1"/>
        <v>0</v>
      </c>
      <c r="AW22" s="80"/>
      <c r="AX22" s="80"/>
      <c r="AY22" s="203">
        <f t="shared" si="3"/>
        <v>0</v>
      </c>
      <c r="AZ22" s="203">
        <f t="shared" si="2"/>
        <v>0</v>
      </c>
      <c r="BA22" s="77">
        <v>1311879</v>
      </c>
      <c r="BB22" s="201">
        <v>0</v>
      </c>
      <c r="BC22" s="203">
        <f t="shared" si="4"/>
        <v>-1311879</v>
      </c>
      <c r="BD22" s="78">
        <v>15579200.019864388</v>
      </c>
      <c r="BE22" s="205">
        <f t="shared" si="5"/>
        <v>16891079.019864388</v>
      </c>
      <c r="BF22" s="206">
        <v>3315931.34</v>
      </c>
    </row>
    <row r="23" spans="1:58">
      <c r="A23" s="44"/>
      <c r="B23" s="45"/>
      <c r="C23" s="40"/>
      <c r="D23" s="47" t="s">
        <v>168</v>
      </c>
      <c r="E23" s="48"/>
      <c r="F23" s="48"/>
      <c r="G23" s="86">
        <f t="shared" ref="G23:BF23" si="7">G14+G15+G16+G17+G18+G19+G20+G21+G22</f>
        <v>0</v>
      </c>
      <c r="H23" s="86">
        <f t="shared" si="7"/>
        <v>0</v>
      </c>
      <c r="I23" s="86">
        <f t="shared" si="7"/>
        <v>0</v>
      </c>
      <c r="J23" s="86">
        <f t="shared" si="7"/>
        <v>0</v>
      </c>
      <c r="K23" s="86">
        <f t="shared" si="7"/>
        <v>0</v>
      </c>
      <c r="L23" s="86">
        <f t="shared" si="7"/>
        <v>0</v>
      </c>
      <c r="M23" s="86">
        <f t="shared" si="7"/>
        <v>0</v>
      </c>
      <c r="N23" s="86">
        <f t="shared" si="7"/>
        <v>0</v>
      </c>
      <c r="O23" s="86">
        <f t="shared" si="7"/>
        <v>0</v>
      </c>
      <c r="P23" s="86">
        <f t="shared" si="7"/>
        <v>0</v>
      </c>
      <c r="Q23" s="86">
        <f t="shared" si="7"/>
        <v>0</v>
      </c>
      <c r="R23" s="86">
        <f t="shared" si="7"/>
        <v>0</v>
      </c>
      <c r="S23" s="86">
        <f t="shared" si="7"/>
        <v>0</v>
      </c>
      <c r="T23" s="86">
        <f t="shared" si="7"/>
        <v>0</v>
      </c>
      <c r="U23" s="86">
        <f t="shared" si="7"/>
        <v>0</v>
      </c>
      <c r="V23" s="86">
        <f t="shared" si="7"/>
        <v>0</v>
      </c>
      <c r="W23" s="86">
        <f t="shared" si="7"/>
        <v>0</v>
      </c>
      <c r="X23" s="86">
        <f t="shared" si="7"/>
        <v>0</v>
      </c>
      <c r="Y23" s="86">
        <f t="shared" si="7"/>
        <v>0</v>
      </c>
      <c r="Z23" s="86">
        <f t="shared" si="7"/>
        <v>0</v>
      </c>
      <c r="AA23" s="86">
        <f t="shared" si="7"/>
        <v>0</v>
      </c>
      <c r="AB23" s="86">
        <f t="shared" si="7"/>
        <v>0</v>
      </c>
      <c r="AC23" s="86">
        <f t="shared" si="7"/>
        <v>0</v>
      </c>
      <c r="AD23" s="86">
        <f t="shared" si="7"/>
        <v>0</v>
      </c>
      <c r="AE23" s="86">
        <f t="shared" si="7"/>
        <v>0</v>
      </c>
      <c r="AF23" s="86">
        <f t="shared" si="7"/>
        <v>0</v>
      </c>
      <c r="AG23" s="86">
        <f t="shared" si="7"/>
        <v>0</v>
      </c>
      <c r="AH23" s="86">
        <f t="shared" si="7"/>
        <v>0</v>
      </c>
      <c r="AI23" s="86">
        <f t="shared" si="7"/>
        <v>0</v>
      </c>
      <c r="AJ23" s="86">
        <f t="shared" si="7"/>
        <v>0</v>
      </c>
      <c r="AK23" s="86">
        <f t="shared" si="7"/>
        <v>0</v>
      </c>
      <c r="AL23" s="86">
        <f t="shared" si="7"/>
        <v>0</v>
      </c>
      <c r="AM23" s="86">
        <f t="shared" si="7"/>
        <v>0</v>
      </c>
      <c r="AN23" s="86">
        <f t="shared" si="7"/>
        <v>0</v>
      </c>
      <c r="AO23" s="86">
        <f t="shared" si="7"/>
        <v>0</v>
      </c>
      <c r="AP23" s="86">
        <f t="shared" si="7"/>
        <v>0</v>
      </c>
      <c r="AQ23" s="86">
        <f t="shared" si="7"/>
        <v>0</v>
      </c>
      <c r="AR23" s="86">
        <f t="shared" si="7"/>
        <v>0</v>
      </c>
      <c r="AS23" s="86">
        <f t="shared" si="7"/>
        <v>0</v>
      </c>
      <c r="AT23" s="86">
        <f t="shared" si="7"/>
        <v>0</v>
      </c>
      <c r="AU23" s="86">
        <f t="shared" si="7"/>
        <v>0</v>
      </c>
      <c r="AV23" s="86">
        <f t="shared" si="7"/>
        <v>0</v>
      </c>
      <c r="AW23" s="86">
        <f t="shared" si="7"/>
        <v>0</v>
      </c>
      <c r="AX23" s="86">
        <f t="shared" si="7"/>
        <v>0</v>
      </c>
      <c r="AY23" s="86">
        <f t="shared" si="7"/>
        <v>0</v>
      </c>
      <c r="AZ23" s="86">
        <f t="shared" si="7"/>
        <v>0</v>
      </c>
      <c r="BA23" s="86">
        <f t="shared" si="7"/>
        <v>21814119</v>
      </c>
      <c r="BB23" s="86">
        <f t="shared" si="7"/>
        <v>0</v>
      </c>
      <c r="BC23" s="86">
        <f t="shared" si="7"/>
        <v>-21814119</v>
      </c>
      <c r="BD23" s="86">
        <v>333560798.42530948</v>
      </c>
      <c r="BE23" s="86">
        <f t="shared" si="7"/>
        <v>355374917.42530948</v>
      </c>
      <c r="BF23" s="92">
        <f t="shared" si="7"/>
        <v>1095745122.8599999</v>
      </c>
    </row>
    <row r="24" spans="1:58">
      <c r="A24" s="4">
        <v>212</v>
      </c>
      <c r="B24" s="4">
        <v>4</v>
      </c>
      <c r="C24" s="5" t="s">
        <v>98</v>
      </c>
      <c r="D24" s="5" t="s">
        <v>99</v>
      </c>
      <c r="E24" s="76">
        <v>10660</v>
      </c>
      <c r="F24" s="5" t="s">
        <v>100</v>
      </c>
      <c r="G24" s="77"/>
      <c r="H24" s="202">
        <v>0</v>
      </c>
      <c r="I24" s="201">
        <v>0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201">
        <v>0</v>
      </c>
      <c r="Y24" s="80"/>
      <c r="Z24" s="80"/>
      <c r="AA24" s="80"/>
      <c r="AB24" s="80"/>
      <c r="AC24" s="80"/>
      <c r="AD24" s="80"/>
      <c r="AE24" s="201">
        <v>0</v>
      </c>
      <c r="AF24" s="201">
        <v>0</v>
      </c>
      <c r="AG24" s="201">
        <v>0</v>
      </c>
      <c r="AH24" s="201">
        <v>0</v>
      </c>
      <c r="AI24" s="201">
        <v>0</v>
      </c>
      <c r="AJ24" s="203">
        <f t="shared" si="0"/>
        <v>0</v>
      </c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201">
        <f t="shared" si="1"/>
        <v>0</v>
      </c>
      <c r="AW24" s="80"/>
      <c r="AX24" s="80"/>
      <c r="AY24" s="203">
        <f t="shared" si="3"/>
        <v>0</v>
      </c>
      <c r="AZ24" s="203">
        <f t="shared" si="2"/>
        <v>0</v>
      </c>
      <c r="BA24" s="77">
        <v>9889871</v>
      </c>
      <c r="BB24" s="201">
        <v>0</v>
      </c>
      <c r="BC24" s="203">
        <f t="shared" si="4"/>
        <v>-9889871</v>
      </c>
      <c r="BD24" s="78">
        <v>192586994.95965657</v>
      </c>
      <c r="BE24" s="205">
        <f t="shared" si="5"/>
        <v>202476865.95965657</v>
      </c>
      <c r="BF24" s="207">
        <v>734126497.30999994</v>
      </c>
    </row>
    <row r="25" spans="1:58">
      <c r="A25" s="4">
        <v>213</v>
      </c>
      <c r="B25" s="4">
        <v>4</v>
      </c>
      <c r="C25" s="5" t="s">
        <v>98</v>
      </c>
      <c r="D25" s="5" t="s">
        <v>99</v>
      </c>
      <c r="E25" s="76">
        <v>10688</v>
      </c>
      <c r="F25" s="5" t="s">
        <v>101</v>
      </c>
      <c r="G25" s="77"/>
      <c r="H25" s="202">
        <v>0</v>
      </c>
      <c r="I25" s="201">
        <v>0</v>
      </c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201">
        <v>0</v>
      </c>
      <c r="Y25" s="80"/>
      <c r="Z25" s="80"/>
      <c r="AA25" s="80"/>
      <c r="AB25" s="80"/>
      <c r="AC25" s="80"/>
      <c r="AD25" s="80"/>
      <c r="AE25" s="201">
        <v>0</v>
      </c>
      <c r="AF25" s="201">
        <v>0</v>
      </c>
      <c r="AG25" s="201">
        <v>0</v>
      </c>
      <c r="AH25" s="201">
        <v>0</v>
      </c>
      <c r="AI25" s="201">
        <v>0</v>
      </c>
      <c r="AJ25" s="203">
        <f t="shared" si="0"/>
        <v>0</v>
      </c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201">
        <f t="shared" si="1"/>
        <v>0</v>
      </c>
      <c r="AW25" s="80"/>
      <c r="AX25" s="80"/>
      <c r="AY25" s="203">
        <f t="shared" si="3"/>
        <v>0</v>
      </c>
      <c r="AZ25" s="203">
        <f t="shared" si="2"/>
        <v>0</v>
      </c>
      <c r="BA25" s="77">
        <v>4947479</v>
      </c>
      <c r="BB25" s="201">
        <v>0</v>
      </c>
      <c r="BC25" s="203">
        <f t="shared" si="4"/>
        <v>-4947479</v>
      </c>
      <c r="BD25" s="78">
        <v>82262999.982767418</v>
      </c>
      <c r="BE25" s="205">
        <f t="shared" si="5"/>
        <v>87210478.982767418</v>
      </c>
      <c r="BF25" s="207">
        <v>317960347.92000002</v>
      </c>
    </row>
    <row r="26" spans="1:58">
      <c r="A26" s="4">
        <v>214</v>
      </c>
      <c r="B26" s="4">
        <v>4</v>
      </c>
      <c r="C26" s="5" t="s">
        <v>98</v>
      </c>
      <c r="D26" s="5" t="s">
        <v>99</v>
      </c>
      <c r="E26" s="76">
        <v>10768</v>
      </c>
      <c r="F26" s="5" t="s">
        <v>102</v>
      </c>
      <c r="G26" s="77"/>
      <c r="H26" s="202">
        <v>0</v>
      </c>
      <c r="I26" s="201">
        <v>0</v>
      </c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201">
        <v>0</v>
      </c>
      <c r="Y26" s="80"/>
      <c r="Z26" s="80"/>
      <c r="AA26" s="80"/>
      <c r="AB26" s="80"/>
      <c r="AC26" s="80"/>
      <c r="AD26" s="80"/>
      <c r="AE26" s="201">
        <v>0</v>
      </c>
      <c r="AF26" s="201">
        <v>0</v>
      </c>
      <c r="AG26" s="201">
        <v>0</v>
      </c>
      <c r="AH26" s="201">
        <v>0</v>
      </c>
      <c r="AI26" s="201">
        <v>0</v>
      </c>
      <c r="AJ26" s="203">
        <f t="shared" si="0"/>
        <v>0</v>
      </c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201">
        <f t="shared" si="1"/>
        <v>0</v>
      </c>
      <c r="AW26" s="80"/>
      <c r="AX26" s="80"/>
      <c r="AY26" s="203">
        <f t="shared" si="3"/>
        <v>0</v>
      </c>
      <c r="AZ26" s="203">
        <f t="shared" si="2"/>
        <v>0</v>
      </c>
      <c r="BA26" s="77">
        <v>2053193</v>
      </c>
      <c r="BB26" s="201">
        <v>0</v>
      </c>
      <c r="BC26" s="203">
        <f t="shared" si="4"/>
        <v>-2053193</v>
      </c>
      <c r="BD26" s="78">
        <v>28255397.994081013</v>
      </c>
      <c r="BE26" s="205">
        <f t="shared" si="5"/>
        <v>30308590.994081013</v>
      </c>
      <c r="BF26" s="207">
        <v>9941503.5099999998</v>
      </c>
    </row>
    <row r="27" spans="1:58">
      <c r="A27" s="4">
        <v>215</v>
      </c>
      <c r="B27" s="4">
        <v>4</v>
      </c>
      <c r="C27" s="5" t="s">
        <v>98</v>
      </c>
      <c r="D27" s="5" t="s">
        <v>99</v>
      </c>
      <c r="E27" s="76">
        <v>10769</v>
      </c>
      <c r="F27" s="5" t="s">
        <v>103</v>
      </c>
      <c r="G27" s="77"/>
      <c r="H27" s="202">
        <v>0</v>
      </c>
      <c r="I27" s="201">
        <v>0</v>
      </c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201">
        <v>0</v>
      </c>
      <c r="Y27" s="80"/>
      <c r="Z27" s="80"/>
      <c r="AA27" s="80"/>
      <c r="AB27" s="80"/>
      <c r="AC27" s="80"/>
      <c r="AD27" s="80"/>
      <c r="AE27" s="201">
        <v>0</v>
      </c>
      <c r="AF27" s="201">
        <v>0</v>
      </c>
      <c r="AG27" s="201">
        <v>0</v>
      </c>
      <c r="AH27" s="201">
        <v>0</v>
      </c>
      <c r="AI27" s="201">
        <v>0</v>
      </c>
      <c r="AJ27" s="203">
        <f t="shared" si="0"/>
        <v>0</v>
      </c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201">
        <f t="shared" si="1"/>
        <v>0</v>
      </c>
      <c r="AW27" s="80"/>
      <c r="AX27" s="80"/>
      <c r="AY27" s="203">
        <f t="shared" si="3"/>
        <v>0</v>
      </c>
      <c r="AZ27" s="203">
        <f t="shared" si="2"/>
        <v>0</v>
      </c>
      <c r="BA27" s="77">
        <v>1614651</v>
      </c>
      <c r="BB27" s="201">
        <v>0</v>
      </c>
      <c r="BC27" s="203">
        <f t="shared" si="4"/>
        <v>-1614651</v>
      </c>
      <c r="BD27" s="78">
        <v>25813129.994592626</v>
      </c>
      <c r="BE27" s="205">
        <f t="shared" si="5"/>
        <v>27427780.994592626</v>
      </c>
      <c r="BF27" s="207">
        <v>23324555.399999999</v>
      </c>
    </row>
    <row r="28" spans="1:58">
      <c r="A28" s="4">
        <v>216</v>
      </c>
      <c r="B28" s="4">
        <v>4</v>
      </c>
      <c r="C28" s="5" t="s">
        <v>98</v>
      </c>
      <c r="D28" s="5" t="s">
        <v>99</v>
      </c>
      <c r="E28" s="76">
        <v>10770</v>
      </c>
      <c r="F28" s="5" t="s">
        <v>104</v>
      </c>
      <c r="G28" s="77"/>
      <c r="H28" s="202">
        <v>0</v>
      </c>
      <c r="I28" s="201">
        <v>0</v>
      </c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201">
        <v>0</v>
      </c>
      <c r="Y28" s="80"/>
      <c r="Z28" s="80"/>
      <c r="AA28" s="80"/>
      <c r="AB28" s="80"/>
      <c r="AC28" s="80"/>
      <c r="AD28" s="80"/>
      <c r="AE28" s="201">
        <v>0</v>
      </c>
      <c r="AF28" s="201">
        <v>0</v>
      </c>
      <c r="AG28" s="201">
        <v>0</v>
      </c>
      <c r="AH28" s="201">
        <v>0</v>
      </c>
      <c r="AI28" s="201">
        <v>0</v>
      </c>
      <c r="AJ28" s="203">
        <f t="shared" si="0"/>
        <v>0</v>
      </c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201">
        <f t="shared" si="1"/>
        <v>0</v>
      </c>
      <c r="AW28" s="80"/>
      <c r="AX28" s="80"/>
      <c r="AY28" s="203">
        <f t="shared" si="3"/>
        <v>0</v>
      </c>
      <c r="AZ28" s="203">
        <f t="shared" si="2"/>
        <v>0</v>
      </c>
      <c r="BA28" s="77">
        <v>2125540</v>
      </c>
      <c r="BB28" s="201">
        <v>0</v>
      </c>
      <c r="BC28" s="203">
        <f t="shared" si="4"/>
        <v>-2125540</v>
      </c>
      <c r="BD28" s="78">
        <v>25324555.994694974</v>
      </c>
      <c r="BE28" s="205">
        <f t="shared" si="5"/>
        <v>27450095.994694974</v>
      </c>
      <c r="BF28" s="207">
        <v>17967913.280000001</v>
      </c>
    </row>
    <row r="29" spans="1:58">
      <c r="A29" s="4">
        <v>217</v>
      </c>
      <c r="B29" s="4">
        <v>4</v>
      </c>
      <c r="C29" s="5" t="s">
        <v>98</v>
      </c>
      <c r="D29" s="5" t="s">
        <v>99</v>
      </c>
      <c r="E29" s="76">
        <v>10771</v>
      </c>
      <c r="F29" s="5" t="s">
        <v>105</v>
      </c>
      <c r="G29" s="77"/>
      <c r="H29" s="202">
        <v>0</v>
      </c>
      <c r="I29" s="201">
        <v>0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201">
        <v>0</v>
      </c>
      <c r="Y29" s="80"/>
      <c r="Z29" s="80"/>
      <c r="AA29" s="80"/>
      <c r="AB29" s="80"/>
      <c r="AC29" s="80"/>
      <c r="AD29" s="80"/>
      <c r="AE29" s="201">
        <v>0</v>
      </c>
      <c r="AF29" s="201">
        <v>0</v>
      </c>
      <c r="AG29" s="201">
        <v>0</v>
      </c>
      <c r="AH29" s="201">
        <v>0</v>
      </c>
      <c r="AI29" s="201">
        <v>0</v>
      </c>
      <c r="AJ29" s="203">
        <f t="shared" si="0"/>
        <v>0</v>
      </c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201">
        <f t="shared" si="1"/>
        <v>0</v>
      </c>
      <c r="AW29" s="80"/>
      <c r="AX29" s="80"/>
      <c r="AY29" s="203">
        <f t="shared" si="3"/>
        <v>0</v>
      </c>
      <c r="AZ29" s="203">
        <f t="shared" si="2"/>
        <v>0</v>
      </c>
      <c r="BA29" s="77">
        <v>1579237</v>
      </c>
      <c r="BB29" s="201">
        <v>0</v>
      </c>
      <c r="BC29" s="203">
        <f t="shared" si="4"/>
        <v>-1579237</v>
      </c>
      <c r="BD29" s="78">
        <v>26555857.994437035</v>
      </c>
      <c r="BE29" s="205">
        <f t="shared" si="5"/>
        <v>28135094.994437035</v>
      </c>
      <c r="BF29" s="207">
        <v>70383.3</v>
      </c>
    </row>
    <row r="30" spans="1:58">
      <c r="A30" s="4">
        <v>218</v>
      </c>
      <c r="B30" s="4">
        <v>4</v>
      </c>
      <c r="C30" s="5" t="s">
        <v>98</v>
      </c>
      <c r="D30" s="5" t="s">
        <v>99</v>
      </c>
      <c r="E30" s="76">
        <v>10772</v>
      </c>
      <c r="F30" s="5" t="s">
        <v>106</v>
      </c>
      <c r="G30" s="77"/>
      <c r="H30" s="202">
        <v>0</v>
      </c>
      <c r="I30" s="201">
        <v>0</v>
      </c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201">
        <v>0</v>
      </c>
      <c r="Y30" s="80"/>
      <c r="Z30" s="80"/>
      <c r="AA30" s="80"/>
      <c r="AB30" s="80"/>
      <c r="AC30" s="80"/>
      <c r="AD30" s="80"/>
      <c r="AE30" s="201">
        <v>0</v>
      </c>
      <c r="AF30" s="201">
        <v>0</v>
      </c>
      <c r="AG30" s="201">
        <v>0</v>
      </c>
      <c r="AH30" s="201">
        <v>0</v>
      </c>
      <c r="AI30" s="201">
        <v>0</v>
      </c>
      <c r="AJ30" s="203">
        <f t="shared" si="0"/>
        <v>0</v>
      </c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201">
        <f t="shared" si="1"/>
        <v>0</v>
      </c>
      <c r="AW30" s="80"/>
      <c r="AX30" s="80"/>
      <c r="AY30" s="203">
        <f t="shared" si="3"/>
        <v>0</v>
      </c>
      <c r="AZ30" s="203">
        <f t="shared" si="2"/>
        <v>0</v>
      </c>
      <c r="BA30" s="77">
        <v>3362587</v>
      </c>
      <c r="BB30" s="201">
        <v>0</v>
      </c>
      <c r="BC30" s="203">
        <f t="shared" si="4"/>
        <v>-3362587</v>
      </c>
      <c r="BD30" s="78">
        <v>40179277.991583183</v>
      </c>
      <c r="BE30" s="205">
        <f t="shared" si="5"/>
        <v>43541864.991583183</v>
      </c>
      <c r="BF30" s="207">
        <v>106796195.20999999</v>
      </c>
    </row>
    <row r="31" spans="1:58">
      <c r="A31" s="4">
        <v>219</v>
      </c>
      <c r="B31" s="4">
        <v>4</v>
      </c>
      <c r="C31" s="5" t="s">
        <v>98</v>
      </c>
      <c r="D31" s="5" t="s">
        <v>99</v>
      </c>
      <c r="E31" s="76">
        <v>10773</v>
      </c>
      <c r="F31" s="5" t="s">
        <v>107</v>
      </c>
      <c r="G31" s="77"/>
      <c r="H31" s="202">
        <v>0</v>
      </c>
      <c r="I31" s="201">
        <v>0</v>
      </c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201">
        <v>0</v>
      </c>
      <c r="Y31" s="80"/>
      <c r="Z31" s="80"/>
      <c r="AA31" s="80"/>
      <c r="AB31" s="80"/>
      <c r="AC31" s="80"/>
      <c r="AD31" s="80"/>
      <c r="AE31" s="201">
        <v>0</v>
      </c>
      <c r="AF31" s="201">
        <v>0</v>
      </c>
      <c r="AG31" s="201">
        <v>0</v>
      </c>
      <c r="AH31" s="201">
        <v>0</v>
      </c>
      <c r="AI31" s="201">
        <v>0</v>
      </c>
      <c r="AJ31" s="203">
        <f t="shared" si="0"/>
        <v>0</v>
      </c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201">
        <f t="shared" si="1"/>
        <v>0</v>
      </c>
      <c r="AW31" s="80"/>
      <c r="AX31" s="80"/>
      <c r="AY31" s="203">
        <f t="shared" si="3"/>
        <v>0</v>
      </c>
      <c r="AZ31" s="203">
        <f t="shared" si="2"/>
        <v>0</v>
      </c>
      <c r="BA31" s="77">
        <v>1976463</v>
      </c>
      <c r="BB31" s="201">
        <v>0</v>
      </c>
      <c r="BC31" s="203">
        <f t="shared" si="4"/>
        <v>-1976463</v>
      </c>
      <c r="BD31" s="78">
        <v>23773822.995019823</v>
      </c>
      <c r="BE31" s="205">
        <f t="shared" si="5"/>
        <v>25750285.995019823</v>
      </c>
      <c r="BF31" s="207">
        <v>10207023.390000001</v>
      </c>
    </row>
    <row r="32" spans="1:58">
      <c r="A32" s="4">
        <v>220</v>
      </c>
      <c r="B32" s="4">
        <v>4</v>
      </c>
      <c r="C32" s="5" t="s">
        <v>98</v>
      </c>
      <c r="D32" s="5" t="s">
        <v>99</v>
      </c>
      <c r="E32" s="76">
        <v>10774</v>
      </c>
      <c r="F32" s="5" t="s">
        <v>108</v>
      </c>
      <c r="G32" s="77"/>
      <c r="H32" s="202">
        <v>0</v>
      </c>
      <c r="I32" s="201">
        <v>0</v>
      </c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201">
        <v>0</v>
      </c>
      <c r="Y32" s="80"/>
      <c r="Z32" s="80"/>
      <c r="AA32" s="80"/>
      <c r="AB32" s="80"/>
      <c r="AC32" s="80"/>
      <c r="AD32" s="80"/>
      <c r="AE32" s="201">
        <v>0</v>
      </c>
      <c r="AF32" s="201">
        <v>0</v>
      </c>
      <c r="AG32" s="201">
        <v>0</v>
      </c>
      <c r="AH32" s="201">
        <v>0</v>
      </c>
      <c r="AI32" s="201">
        <v>0</v>
      </c>
      <c r="AJ32" s="203">
        <f t="shared" si="0"/>
        <v>0</v>
      </c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201">
        <f t="shared" si="1"/>
        <v>0</v>
      </c>
      <c r="AW32" s="80"/>
      <c r="AX32" s="80"/>
      <c r="AY32" s="203">
        <f t="shared" si="3"/>
        <v>0</v>
      </c>
      <c r="AZ32" s="203">
        <f t="shared" si="2"/>
        <v>0</v>
      </c>
      <c r="BA32" s="77">
        <v>1592417</v>
      </c>
      <c r="BB32" s="201">
        <v>0</v>
      </c>
      <c r="BC32" s="203">
        <f t="shared" si="4"/>
        <v>-1592417</v>
      </c>
      <c r="BD32" s="78">
        <v>22221871.995344926</v>
      </c>
      <c r="BE32" s="205">
        <f t="shared" si="5"/>
        <v>23814288.995344926</v>
      </c>
      <c r="BF32" s="207">
        <v>15517559.17</v>
      </c>
    </row>
    <row r="33" spans="1:58">
      <c r="A33" s="4">
        <v>221</v>
      </c>
      <c r="B33" s="4">
        <v>4</v>
      </c>
      <c r="C33" s="5" t="s">
        <v>98</v>
      </c>
      <c r="D33" s="5" t="s">
        <v>99</v>
      </c>
      <c r="E33" s="76">
        <v>10775</v>
      </c>
      <c r="F33" s="5" t="s">
        <v>109</v>
      </c>
      <c r="G33" s="77"/>
      <c r="H33" s="202">
        <v>0</v>
      </c>
      <c r="I33" s="201">
        <v>0</v>
      </c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201">
        <v>0</v>
      </c>
      <c r="Y33" s="80"/>
      <c r="Z33" s="80"/>
      <c r="AA33" s="80"/>
      <c r="AB33" s="80"/>
      <c r="AC33" s="80"/>
      <c r="AD33" s="80"/>
      <c r="AE33" s="201">
        <v>0</v>
      </c>
      <c r="AF33" s="201">
        <v>0</v>
      </c>
      <c r="AG33" s="201">
        <v>0</v>
      </c>
      <c r="AH33" s="201">
        <v>0</v>
      </c>
      <c r="AI33" s="201">
        <v>0</v>
      </c>
      <c r="AJ33" s="203">
        <f t="shared" si="0"/>
        <v>0</v>
      </c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201">
        <f t="shared" si="1"/>
        <v>0</v>
      </c>
      <c r="AW33" s="80"/>
      <c r="AX33" s="80"/>
      <c r="AY33" s="203">
        <f t="shared" si="3"/>
        <v>0</v>
      </c>
      <c r="AZ33" s="203">
        <f t="shared" si="2"/>
        <v>0</v>
      </c>
      <c r="BA33" s="77">
        <v>1665617</v>
      </c>
      <c r="BB33" s="201">
        <v>0</v>
      </c>
      <c r="BC33" s="203">
        <f t="shared" si="4"/>
        <v>-1665617</v>
      </c>
      <c r="BD33" s="78">
        <v>21961584.995399453</v>
      </c>
      <c r="BE33" s="205">
        <f t="shared" si="5"/>
        <v>23627201.995399453</v>
      </c>
      <c r="BF33" s="207">
        <v>13576342.99</v>
      </c>
    </row>
    <row r="34" spans="1:58">
      <c r="A34" s="4">
        <v>222</v>
      </c>
      <c r="B34" s="4">
        <v>4</v>
      </c>
      <c r="C34" s="5" t="s">
        <v>98</v>
      </c>
      <c r="D34" s="5" t="s">
        <v>99</v>
      </c>
      <c r="E34" s="76">
        <v>10776</v>
      </c>
      <c r="F34" s="5" t="s">
        <v>110</v>
      </c>
      <c r="G34" s="77"/>
      <c r="H34" s="202">
        <v>0</v>
      </c>
      <c r="I34" s="201">
        <v>0</v>
      </c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201">
        <v>0</v>
      </c>
      <c r="Y34" s="80"/>
      <c r="Z34" s="80"/>
      <c r="AA34" s="80"/>
      <c r="AB34" s="80"/>
      <c r="AC34" s="80"/>
      <c r="AD34" s="80"/>
      <c r="AE34" s="201">
        <v>0</v>
      </c>
      <c r="AF34" s="201">
        <v>0</v>
      </c>
      <c r="AG34" s="201">
        <v>0</v>
      </c>
      <c r="AH34" s="201">
        <v>0</v>
      </c>
      <c r="AI34" s="201">
        <v>0</v>
      </c>
      <c r="AJ34" s="203">
        <f t="shared" si="0"/>
        <v>0</v>
      </c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201">
        <f t="shared" si="1"/>
        <v>0</v>
      </c>
      <c r="AW34" s="80"/>
      <c r="AX34" s="80"/>
      <c r="AY34" s="203">
        <f t="shared" si="3"/>
        <v>0</v>
      </c>
      <c r="AZ34" s="203">
        <f t="shared" si="2"/>
        <v>0</v>
      </c>
      <c r="BA34" s="77">
        <v>1724296</v>
      </c>
      <c r="BB34" s="201">
        <v>0</v>
      </c>
      <c r="BC34" s="203">
        <f t="shared" si="4"/>
        <v>-1724296</v>
      </c>
      <c r="BD34" s="78">
        <v>20787843.995645329</v>
      </c>
      <c r="BE34" s="205">
        <f t="shared" si="5"/>
        <v>22512139.995645329</v>
      </c>
      <c r="BF34" s="207">
        <v>1251507.17</v>
      </c>
    </row>
    <row r="35" spans="1:58">
      <c r="A35" s="4">
        <v>223</v>
      </c>
      <c r="B35" s="4">
        <v>4</v>
      </c>
      <c r="C35" s="5" t="s">
        <v>98</v>
      </c>
      <c r="D35" s="5" t="s">
        <v>99</v>
      </c>
      <c r="E35" s="76">
        <v>10777</v>
      </c>
      <c r="F35" s="5" t="s">
        <v>111</v>
      </c>
      <c r="G35" s="77"/>
      <c r="H35" s="202">
        <v>0</v>
      </c>
      <c r="I35" s="201">
        <v>0</v>
      </c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201">
        <v>0</v>
      </c>
      <c r="Y35" s="80"/>
      <c r="Z35" s="80"/>
      <c r="AA35" s="80"/>
      <c r="AB35" s="80"/>
      <c r="AC35" s="80"/>
      <c r="AD35" s="80"/>
      <c r="AE35" s="201">
        <v>0</v>
      </c>
      <c r="AF35" s="201">
        <v>0</v>
      </c>
      <c r="AG35" s="201">
        <v>0</v>
      </c>
      <c r="AH35" s="201">
        <v>0</v>
      </c>
      <c r="AI35" s="201">
        <v>0</v>
      </c>
      <c r="AJ35" s="203">
        <f t="shared" si="0"/>
        <v>0</v>
      </c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201">
        <f t="shared" si="1"/>
        <v>0</v>
      </c>
      <c r="AW35" s="80"/>
      <c r="AX35" s="80"/>
      <c r="AY35" s="203">
        <f t="shared" si="3"/>
        <v>0</v>
      </c>
      <c r="AZ35" s="203">
        <f t="shared" si="2"/>
        <v>0</v>
      </c>
      <c r="BA35" s="77">
        <v>2478963</v>
      </c>
      <c r="BB35" s="201">
        <v>0</v>
      </c>
      <c r="BC35" s="203">
        <f t="shared" si="4"/>
        <v>-2478963</v>
      </c>
      <c r="BD35" s="78">
        <v>24712363.994823217</v>
      </c>
      <c r="BE35" s="205">
        <f t="shared" si="5"/>
        <v>27191326.994823217</v>
      </c>
      <c r="BF35" s="207">
        <v>56197333.539999999</v>
      </c>
    </row>
    <row r="36" spans="1:58">
      <c r="A36" s="4">
        <v>224</v>
      </c>
      <c r="B36" s="4">
        <v>4</v>
      </c>
      <c r="C36" s="5" t="s">
        <v>98</v>
      </c>
      <c r="D36" s="5" t="s">
        <v>99</v>
      </c>
      <c r="E36" s="76">
        <v>10778</v>
      </c>
      <c r="F36" s="5" t="s">
        <v>112</v>
      </c>
      <c r="G36" s="77"/>
      <c r="H36" s="202">
        <v>0</v>
      </c>
      <c r="I36" s="201">
        <v>0</v>
      </c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201">
        <v>0</v>
      </c>
      <c r="Y36" s="80"/>
      <c r="Z36" s="80"/>
      <c r="AA36" s="80"/>
      <c r="AB36" s="80"/>
      <c r="AC36" s="80"/>
      <c r="AD36" s="80"/>
      <c r="AE36" s="201">
        <v>0</v>
      </c>
      <c r="AF36" s="201">
        <v>0</v>
      </c>
      <c r="AG36" s="201">
        <v>0</v>
      </c>
      <c r="AH36" s="201">
        <v>0</v>
      </c>
      <c r="AI36" s="201">
        <v>0</v>
      </c>
      <c r="AJ36" s="203">
        <f t="shared" si="0"/>
        <v>0</v>
      </c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201">
        <f t="shared" si="1"/>
        <v>0</v>
      </c>
      <c r="AW36" s="80"/>
      <c r="AX36" s="80"/>
      <c r="AY36" s="203">
        <f t="shared" si="3"/>
        <v>0</v>
      </c>
      <c r="AZ36" s="203">
        <f t="shared" si="2"/>
        <v>0</v>
      </c>
      <c r="BA36" s="77">
        <v>954057</v>
      </c>
      <c r="BB36" s="201">
        <v>0</v>
      </c>
      <c r="BC36" s="203">
        <f t="shared" si="4"/>
        <v>-954057</v>
      </c>
      <c r="BD36" s="78">
        <v>12557089.99736952</v>
      </c>
      <c r="BE36" s="205">
        <f t="shared" si="5"/>
        <v>13511146.99736952</v>
      </c>
      <c r="BF36" s="207">
        <v>15836637.279999999</v>
      </c>
    </row>
    <row r="37" spans="1:58">
      <c r="A37" s="4">
        <v>225</v>
      </c>
      <c r="B37" s="4">
        <v>4</v>
      </c>
      <c r="C37" s="5" t="s">
        <v>98</v>
      </c>
      <c r="D37" s="5" t="s">
        <v>99</v>
      </c>
      <c r="E37" s="76">
        <v>10779</v>
      </c>
      <c r="F37" s="5" t="s">
        <v>113</v>
      </c>
      <c r="G37" s="77"/>
      <c r="H37" s="202">
        <v>0</v>
      </c>
      <c r="I37" s="201">
        <v>0</v>
      </c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201">
        <v>0</v>
      </c>
      <c r="Y37" s="80"/>
      <c r="Z37" s="80"/>
      <c r="AA37" s="80"/>
      <c r="AB37" s="80"/>
      <c r="AC37" s="80"/>
      <c r="AD37" s="80"/>
      <c r="AE37" s="201">
        <v>0</v>
      </c>
      <c r="AF37" s="201">
        <v>0</v>
      </c>
      <c r="AG37" s="201">
        <v>0</v>
      </c>
      <c r="AH37" s="201">
        <v>0</v>
      </c>
      <c r="AI37" s="201">
        <v>0</v>
      </c>
      <c r="AJ37" s="203">
        <f t="shared" si="0"/>
        <v>0</v>
      </c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201">
        <f t="shared" si="1"/>
        <v>0</v>
      </c>
      <c r="AW37" s="80"/>
      <c r="AX37" s="80"/>
      <c r="AY37" s="203">
        <f t="shared" si="3"/>
        <v>0</v>
      </c>
      <c r="AZ37" s="203">
        <f t="shared" si="2"/>
        <v>0</v>
      </c>
      <c r="BA37" s="77">
        <v>2315120</v>
      </c>
      <c r="BB37" s="201">
        <v>0</v>
      </c>
      <c r="BC37" s="203">
        <f t="shared" si="4"/>
        <v>-2315120</v>
      </c>
      <c r="BD37" s="78">
        <v>25532393.994651433</v>
      </c>
      <c r="BE37" s="205">
        <f t="shared" si="5"/>
        <v>27847513.994651433</v>
      </c>
      <c r="BF37" s="207">
        <v>10497566.9</v>
      </c>
    </row>
    <row r="38" spans="1:58">
      <c r="A38" s="4">
        <v>226</v>
      </c>
      <c r="B38" s="4">
        <v>4</v>
      </c>
      <c r="C38" s="5" t="s">
        <v>98</v>
      </c>
      <c r="D38" s="5" t="s">
        <v>99</v>
      </c>
      <c r="E38" s="76">
        <v>10780</v>
      </c>
      <c r="F38" s="5" t="s">
        <v>114</v>
      </c>
      <c r="G38" s="77"/>
      <c r="H38" s="202">
        <v>0</v>
      </c>
      <c r="I38" s="201">
        <v>0</v>
      </c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201">
        <v>0</v>
      </c>
      <c r="Y38" s="80"/>
      <c r="Z38" s="80"/>
      <c r="AA38" s="80"/>
      <c r="AB38" s="80"/>
      <c r="AC38" s="80"/>
      <c r="AD38" s="80"/>
      <c r="AE38" s="201">
        <v>0</v>
      </c>
      <c r="AF38" s="201">
        <v>0</v>
      </c>
      <c r="AG38" s="201">
        <v>0</v>
      </c>
      <c r="AH38" s="201">
        <v>0</v>
      </c>
      <c r="AI38" s="201">
        <v>0</v>
      </c>
      <c r="AJ38" s="203">
        <f t="shared" si="0"/>
        <v>0</v>
      </c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201">
        <f t="shared" si="1"/>
        <v>0</v>
      </c>
      <c r="AW38" s="80"/>
      <c r="AX38" s="80"/>
      <c r="AY38" s="203">
        <f t="shared" si="3"/>
        <v>0</v>
      </c>
      <c r="AZ38" s="203">
        <f t="shared" si="2"/>
        <v>0</v>
      </c>
      <c r="BA38" s="77">
        <v>1438776</v>
      </c>
      <c r="BB38" s="201">
        <v>0</v>
      </c>
      <c r="BC38" s="203">
        <f t="shared" si="4"/>
        <v>-1438776</v>
      </c>
      <c r="BD38" s="78">
        <v>17989070.996231623</v>
      </c>
      <c r="BE38" s="205">
        <f t="shared" si="5"/>
        <v>19427846.996231623</v>
      </c>
      <c r="BF38" s="207">
        <v>-8942666.3200000003</v>
      </c>
    </row>
    <row r="39" spans="1:58">
      <c r="A39" s="4">
        <v>227</v>
      </c>
      <c r="B39" s="4">
        <v>4</v>
      </c>
      <c r="C39" s="5" t="s">
        <v>98</v>
      </c>
      <c r="D39" s="153" t="s">
        <v>99</v>
      </c>
      <c r="E39" s="76">
        <v>10781</v>
      </c>
      <c r="F39" s="5" t="s">
        <v>115</v>
      </c>
      <c r="G39" s="77"/>
      <c r="H39" s="202">
        <v>0</v>
      </c>
      <c r="I39" s="201">
        <v>0</v>
      </c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201">
        <v>0</v>
      </c>
      <c r="Y39" s="80"/>
      <c r="Z39" s="80"/>
      <c r="AA39" s="80"/>
      <c r="AB39" s="80"/>
      <c r="AC39" s="80"/>
      <c r="AD39" s="80"/>
      <c r="AE39" s="201">
        <v>0</v>
      </c>
      <c r="AF39" s="201">
        <v>0</v>
      </c>
      <c r="AG39" s="201">
        <v>0</v>
      </c>
      <c r="AH39" s="201">
        <v>0</v>
      </c>
      <c r="AI39" s="201">
        <v>0</v>
      </c>
      <c r="AJ39" s="203">
        <f t="shared" si="0"/>
        <v>0</v>
      </c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201">
        <f t="shared" si="1"/>
        <v>0</v>
      </c>
      <c r="AW39" s="80"/>
      <c r="AX39" s="80"/>
      <c r="AY39" s="203">
        <f t="shared" si="3"/>
        <v>0</v>
      </c>
      <c r="AZ39" s="203">
        <f t="shared" si="2"/>
        <v>0</v>
      </c>
      <c r="BA39" s="77">
        <v>825745</v>
      </c>
      <c r="BB39" s="201">
        <v>0</v>
      </c>
      <c r="BC39" s="203">
        <f t="shared" si="4"/>
        <v>-825745</v>
      </c>
      <c r="BD39" s="78">
        <v>11665657.997556124</v>
      </c>
      <c r="BE39" s="205">
        <f t="shared" si="5"/>
        <v>12491402.997556124</v>
      </c>
      <c r="BF39" s="207">
        <v>2344303.7999999998</v>
      </c>
    </row>
    <row r="40" spans="1:58">
      <c r="A40" s="44"/>
      <c r="B40" s="45"/>
      <c r="C40" s="40"/>
      <c r="D40" s="47" t="s">
        <v>169</v>
      </c>
      <c r="E40" s="48"/>
      <c r="F40" s="48"/>
      <c r="G40" s="86">
        <f t="shared" ref="G40:BF40" si="8">G24+G25+G26+G27+G28+G29+G30+G31+G32+G33+G34+G35+G36+G37+G38+G39</f>
        <v>0</v>
      </c>
      <c r="H40" s="86">
        <f t="shared" si="8"/>
        <v>0</v>
      </c>
      <c r="I40" s="86">
        <f t="shared" si="8"/>
        <v>0</v>
      </c>
      <c r="J40" s="86">
        <f t="shared" si="8"/>
        <v>0</v>
      </c>
      <c r="K40" s="86">
        <f t="shared" si="8"/>
        <v>0</v>
      </c>
      <c r="L40" s="86">
        <f t="shared" si="8"/>
        <v>0</v>
      </c>
      <c r="M40" s="86">
        <f t="shared" si="8"/>
        <v>0</v>
      </c>
      <c r="N40" s="86">
        <f t="shared" si="8"/>
        <v>0</v>
      </c>
      <c r="O40" s="86">
        <f t="shared" si="8"/>
        <v>0</v>
      </c>
      <c r="P40" s="86">
        <f t="shared" si="8"/>
        <v>0</v>
      </c>
      <c r="Q40" s="86">
        <f t="shared" si="8"/>
        <v>0</v>
      </c>
      <c r="R40" s="86">
        <f t="shared" si="8"/>
        <v>0</v>
      </c>
      <c r="S40" s="86">
        <f t="shared" si="8"/>
        <v>0</v>
      </c>
      <c r="T40" s="86">
        <f t="shared" si="8"/>
        <v>0</v>
      </c>
      <c r="U40" s="86">
        <f t="shared" si="8"/>
        <v>0</v>
      </c>
      <c r="V40" s="86">
        <f t="shared" si="8"/>
        <v>0</v>
      </c>
      <c r="W40" s="86">
        <f t="shared" si="8"/>
        <v>0</v>
      </c>
      <c r="X40" s="86">
        <f t="shared" si="8"/>
        <v>0</v>
      </c>
      <c r="Y40" s="86">
        <f t="shared" si="8"/>
        <v>0</v>
      </c>
      <c r="Z40" s="86">
        <f t="shared" si="8"/>
        <v>0</v>
      </c>
      <c r="AA40" s="86">
        <f t="shared" si="8"/>
        <v>0</v>
      </c>
      <c r="AB40" s="86">
        <f t="shared" si="8"/>
        <v>0</v>
      </c>
      <c r="AC40" s="86">
        <f t="shared" si="8"/>
        <v>0</v>
      </c>
      <c r="AD40" s="86">
        <f t="shared" si="8"/>
        <v>0</v>
      </c>
      <c r="AE40" s="86">
        <f t="shared" si="8"/>
        <v>0</v>
      </c>
      <c r="AF40" s="86">
        <f t="shared" si="8"/>
        <v>0</v>
      </c>
      <c r="AG40" s="86">
        <f t="shared" si="8"/>
        <v>0</v>
      </c>
      <c r="AH40" s="86">
        <f t="shared" si="8"/>
        <v>0</v>
      </c>
      <c r="AI40" s="86">
        <f t="shared" si="8"/>
        <v>0</v>
      </c>
      <c r="AJ40" s="86">
        <f t="shared" si="8"/>
        <v>0</v>
      </c>
      <c r="AK40" s="86">
        <f t="shared" si="8"/>
        <v>0</v>
      </c>
      <c r="AL40" s="86">
        <f t="shared" si="8"/>
        <v>0</v>
      </c>
      <c r="AM40" s="86">
        <f t="shared" si="8"/>
        <v>0</v>
      </c>
      <c r="AN40" s="86">
        <f t="shared" si="8"/>
        <v>0</v>
      </c>
      <c r="AO40" s="86">
        <f t="shared" si="8"/>
        <v>0</v>
      </c>
      <c r="AP40" s="86">
        <f t="shared" si="8"/>
        <v>0</v>
      </c>
      <c r="AQ40" s="86">
        <f t="shared" si="8"/>
        <v>0</v>
      </c>
      <c r="AR40" s="86">
        <f t="shared" si="8"/>
        <v>0</v>
      </c>
      <c r="AS40" s="86">
        <f t="shared" si="8"/>
        <v>0</v>
      </c>
      <c r="AT40" s="86">
        <f t="shared" si="8"/>
        <v>0</v>
      </c>
      <c r="AU40" s="86">
        <f t="shared" si="8"/>
        <v>0</v>
      </c>
      <c r="AV40" s="86">
        <f t="shared" si="8"/>
        <v>0</v>
      </c>
      <c r="AW40" s="86">
        <f t="shared" si="8"/>
        <v>0</v>
      </c>
      <c r="AX40" s="86">
        <f t="shared" si="8"/>
        <v>0</v>
      </c>
      <c r="AY40" s="86">
        <f t="shared" si="8"/>
        <v>0</v>
      </c>
      <c r="AZ40" s="86">
        <f t="shared" si="8"/>
        <v>0</v>
      </c>
      <c r="BA40" s="86">
        <f t="shared" si="8"/>
        <v>40544012</v>
      </c>
      <c r="BB40" s="86">
        <f t="shared" si="8"/>
        <v>0</v>
      </c>
      <c r="BC40" s="86">
        <f t="shared" si="8"/>
        <v>-40544012</v>
      </c>
      <c r="BD40" s="86">
        <v>602179915.87385428</v>
      </c>
      <c r="BE40" s="86">
        <f t="shared" si="8"/>
        <v>642723927.87385428</v>
      </c>
      <c r="BF40" s="92">
        <f t="shared" si="8"/>
        <v>1326673003.8500004</v>
      </c>
    </row>
    <row r="41" spans="1:58">
      <c r="A41" s="4">
        <v>228</v>
      </c>
      <c r="B41" s="4">
        <v>4</v>
      </c>
      <c r="C41" s="5" t="s">
        <v>116</v>
      </c>
      <c r="D41" s="5" t="s">
        <v>117</v>
      </c>
      <c r="E41" s="76">
        <v>10689</v>
      </c>
      <c r="F41" s="5" t="s">
        <v>118</v>
      </c>
      <c r="G41" s="77"/>
      <c r="H41" s="202">
        <v>0</v>
      </c>
      <c r="I41" s="201">
        <v>0</v>
      </c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201">
        <v>0</v>
      </c>
      <c r="Y41" s="80"/>
      <c r="Z41" s="80"/>
      <c r="AA41" s="80"/>
      <c r="AB41" s="80"/>
      <c r="AC41" s="80"/>
      <c r="AD41" s="80"/>
      <c r="AE41" s="201">
        <v>0</v>
      </c>
      <c r="AF41" s="201">
        <v>0</v>
      </c>
      <c r="AG41" s="201">
        <v>0</v>
      </c>
      <c r="AH41" s="201">
        <v>0</v>
      </c>
      <c r="AI41" s="201">
        <v>0</v>
      </c>
      <c r="AJ41" s="203">
        <f t="shared" si="0"/>
        <v>0</v>
      </c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201">
        <f t="shared" si="1"/>
        <v>0</v>
      </c>
      <c r="AW41" s="80"/>
      <c r="AX41" s="80"/>
      <c r="AY41" s="203">
        <f t="shared" si="3"/>
        <v>0</v>
      </c>
      <c r="AZ41" s="203">
        <f t="shared" si="2"/>
        <v>0</v>
      </c>
      <c r="BA41" s="77">
        <v>7370282</v>
      </c>
      <c r="BB41" s="201">
        <v>0</v>
      </c>
      <c r="BC41" s="203">
        <f t="shared" si="4"/>
        <v>-7370282</v>
      </c>
      <c r="BD41" s="78">
        <v>127893279.90014219</v>
      </c>
      <c r="BE41" s="205">
        <f t="shared" si="5"/>
        <v>135263561.90014219</v>
      </c>
      <c r="BF41" s="206">
        <v>141631528.80000001</v>
      </c>
    </row>
    <row r="42" spans="1:58">
      <c r="A42" s="4">
        <v>229</v>
      </c>
      <c r="B42" s="4">
        <v>4</v>
      </c>
      <c r="C42" s="5" t="s">
        <v>116</v>
      </c>
      <c r="D42" s="5" t="s">
        <v>117</v>
      </c>
      <c r="E42" s="76">
        <v>10782</v>
      </c>
      <c r="F42" s="5" t="s">
        <v>119</v>
      </c>
      <c r="G42" s="77"/>
      <c r="H42" s="202">
        <v>0</v>
      </c>
      <c r="I42" s="201">
        <v>0</v>
      </c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201">
        <v>0</v>
      </c>
      <c r="Y42" s="80"/>
      <c r="Z42" s="80"/>
      <c r="AA42" s="80"/>
      <c r="AB42" s="80"/>
      <c r="AC42" s="80"/>
      <c r="AD42" s="80"/>
      <c r="AE42" s="201">
        <v>0</v>
      </c>
      <c r="AF42" s="201">
        <v>0</v>
      </c>
      <c r="AG42" s="201">
        <v>0</v>
      </c>
      <c r="AH42" s="201">
        <v>0</v>
      </c>
      <c r="AI42" s="201">
        <v>0</v>
      </c>
      <c r="AJ42" s="203">
        <f t="shared" si="0"/>
        <v>0</v>
      </c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201">
        <f t="shared" si="1"/>
        <v>0</v>
      </c>
      <c r="AW42" s="80"/>
      <c r="AX42" s="80"/>
      <c r="AY42" s="203">
        <f t="shared" si="3"/>
        <v>0</v>
      </c>
      <c r="AZ42" s="203">
        <f t="shared" si="2"/>
        <v>0</v>
      </c>
      <c r="BA42" s="77">
        <v>1414033</v>
      </c>
      <c r="BB42" s="201">
        <v>0</v>
      </c>
      <c r="BC42" s="203">
        <f t="shared" si="4"/>
        <v>-1414033</v>
      </c>
      <c r="BD42" s="78">
        <v>19159144.985040728</v>
      </c>
      <c r="BE42" s="205">
        <f t="shared" si="5"/>
        <v>20573177.985040728</v>
      </c>
      <c r="BF42" s="206">
        <v>-3803225.2</v>
      </c>
    </row>
    <row r="43" spans="1:58">
      <c r="A43" s="4">
        <v>230</v>
      </c>
      <c r="B43" s="4">
        <v>4</v>
      </c>
      <c r="C43" s="5" t="s">
        <v>116</v>
      </c>
      <c r="D43" s="5" t="s">
        <v>117</v>
      </c>
      <c r="E43" s="76">
        <v>10784</v>
      </c>
      <c r="F43" s="5" t="s">
        <v>120</v>
      </c>
      <c r="G43" s="77"/>
      <c r="H43" s="202">
        <v>0</v>
      </c>
      <c r="I43" s="201">
        <v>0</v>
      </c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201">
        <v>0</v>
      </c>
      <c r="Y43" s="80"/>
      <c r="Z43" s="80"/>
      <c r="AA43" s="80"/>
      <c r="AB43" s="80"/>
      <c r="AC43" s="80"/>
      <c r="AD43" s="80"/>
      <c r="AE43" s="201">
        <v>0</v>
      </c>
      <c r="AF43" s="201">
        <v>0</v>
      </c>
      <c r="AG43" s="201">
        <v>0</v>
      </c>
      <c r="AH43" s="201">
        <v>0</v>
      </c>
      <c r="AI43" s="201">
        <v>0</v>
      </c>
      <c r="AJ43" s="203">
        <f t="shared" si="0"/>
        <v>0</v>
      </c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201">
        <f t="shared" si="1"/>
        <v>0</v>
      </c>
      <c r="AW43" s="80"/>
      <c r="AX43" s="80"/>
      <c r="AY43" s="203">
        <f t="shared" si="3"/>
        <v>0</v>
      </c>
      <c r="AZ43" s="203">
        <f t="shared" si="2"/>
        <v>0</v>
      </c>
      <c r="BA43" s="77">
        <v>1942906</v>
      </c>
      <c r="BB43" s="201">
        <v>0</v>
      </c>
      <c r="BC43" s="203">
        <f t="shared" si="4"/>
        <v>-1942906</v>
      </c>
      <c r="BD43" s="78">
        <v>26591952.979237266</v>
      </c>
      <c r="BE43" s="205">
        <f t="shared" si="5"/>
        <v>28534858.979237266</v>
      </c>
      <c r="BF43" s="206">
        <v>-12435648.880000001</v>
      </c>
    </row>
    <row r="44" spans="1:58">
      <c r="A44" s="4">
        <v>231</v>
      </c>
      <c r="B44" s="4">
        <v>4</v>
      </c>
      <c r="C44" s="5" t="s">
        <v>116</v>
      </c>
      <c r="D44" s="5" t="s">
        <v>117</v>
      </c>
      <c r="E44" s="76">
        <v>10785</v>
      </c>
      <c r="F44" s="5" t="s">
        <v>121</v>
      </c>
      <c r="G44" s="77"/>
      <c r="H44" s="202">
        <v>0</v>
      </c>
      <c r="I44" s="201">
        <v>0</v>
      </c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201">
        <v>0</v>
      </c>
      <c r="Y44" s="80"/>
      <c r="Z44" s="80"/>
      <c r="AA44" s="80"/>
      <c r="AB44" s="80"/>
      <c r="AC44" s="80"/>
      <c r="AD44" s="80"/>
      <c r="AE44" s="201">
        <v>0</v>
      </c>
      <c r="AF44" s="201">
        <v>0</v>
      </c>
      <c r="AG44" s="201">
        <v>0</v>
      </c>
      <c r="AH44" s="201">
        <v>0</v>
      </c>
      <c r="AI44" s="201">
        <v>0</v>
      </c>
      <c r="AJ44" s="203">
        <f t="shared" si="0"/>
        <v>0</v>
      </c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201">
        <f t="shared" si="1"/>
        <v>0</v>
      </c>
      <c r="AW44" s="80"/>
      <c r="AX44" s="80"/>
      <c r="AY44" s="203">
        <f t="shared" si="3"/>
        <v>0</v>
      </c>
      <c r="AZ44" s="203">
        <f t="shared" si="2"/>
        <v>0</v>
      </c>
      <c r="BA44" s="77">
        <v>2330804</v>
      </c>
      <c r="BB44" s="201">
        <v>0</v>
      </c>
      <c r="BC44" s="203">
        <f t="shared" si="4"/>
        <v>-2330804</v>
      </c>
      <c r="BD44" s="78">
        <v>35327404.972416714</v>
      </c>
      <c r="BE44" s="205">
        <f t="shared" si="5"/>
        <v>37658208.972416714</v>
      </c>
      <c r="BF44" s="206">
        <v>36861496.850000001</v>
      </c>
    </row>
    <row r="45" spans="1:58">
      <c r="A45" s="4">
        <v>232</v>
      </c>
      <c r="B45" s="4">
        <v>4</v>
      </c>
      <c r="C45" s="5" t="s">
        <v>116</v>
      </c>
      <c r="D45" s="5" t="s">
        <v>117</v>
      </c>
      <c r="E45" s="76">
        <v>10786</v>
      </c>
      <c r="F45" s="5" t="s">
        <v>122</v>
      </c>
      <c r="G45" s="77"/>
      <c r="H45" s="202">
        <v>0</v>
      </c>
      <c r="I45" s="201">
        <v>0</v>
      </c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201">
        <v>0</v>
      </c>
      <c r="Y45" s="80"/>
      <c r="Z45" s="80"/>
      <c r="AA45" s="80"/>
      <c r="AB45" s="80"/>
      <c r="AC45" s="80"/>
      <c r="AD45" s="80"/>
      <c r="AE45" s="201">
        <v>0</v>
      </c>
      <c r="AF45" s="201">
        <v>0</v>
      </c>
      <c r="AG45" s="201">
        <v>0</v>
      </c>
      <c r="AH45" s="201">
        <v>0</v>
      </c>
      <c r="AI45" s="201">
        <v>0</v>
      </c>
      <c r="AJ45" s="203">
        <f t="shared" si="0"/>
        <v>0</v>
      </c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201">
        <f t="shared" si="1"/>
        <v>0</v>
      </c>
      <c r="AW45" s="80"/>
      <c r="AX45" s="80"/>
      <c r="AY45" s="203">
        <f t="shared" si="3"/>
        <v>0</v>
      </c>
      <c r="AZ45" s="203">
        <f t="shared" si="2"/>
        <v>0</v>
      </c>
      <c r="BA45" s="77">
        <v>1386051</v>
      </c>
      <c r="BB45" s="201">
        <v>0</v>
      </c>
      <c r="BC45" s="203">
        <f t="shared" si="4"/>
        <v>-1386051</v>
      </c>
      <c r="BD45" s="78">
        <v>23623270.981555182</v>
      </c>
      <c r="BE45" s="205">
        <f t="shared" si="5"/>
        <v>25009321.981555182</v>
      </c>
      <c r="BF45" s="206">
        <v>-14259682.560000001</v>
      </c>
    </row>
    <row r="46" spans="1:58">
      <c r="A46" s="4">
        <v>233</v>
      </c>
      <c r="B46" s="4">
        <v>4</v>
      </c>
      <c r="C46" s="5" t="s">
        <v>116</v>
      </c>
      <c r="D46" s="5" t="s">
        <v>117</v>
      </c>
      <c r="E46" s="76">
        <v>10787</v>
      </c>
      <c r="F46" s="5" t="s">
        <v>123</v>
      </c>
      <c r="G46" s="77"/>
      <c r="H46" s="202">
        <v>0</v>
      </c>
      <c r="I46" s="201">
        <v>0</v>
      </c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201">
        <v>0</v>
      </c>
      <c r="Y46" s="80"/>
      <c r="Z46" s="80"/>
      <c r="AA46" s="80"/>
      <c r="AB46" s="80"/>
      <c r="AC46" s="80"/>
      <c r="AD46" s="80"/>
      <c r="AE46" s="201">
        <v>0</v>
      </c>
      <c r="AF46" s="201">
        <v>0</v>
      </c>
      <c r="AG46" s="201">
        <v>0</v>
      </c>
      <c r="AH46" s="201">
        <v>0</v>
      </c>
      <c r="AI46" s="201">
        <v>0</v>
      </c>
      <c r="AJ46" s="203">
        <f t="shared" si="0"/>
        <v>0</v>
      </c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201">
        <f t="shared" si="1"/>
        <v>0</v>
      </c>
      <c r="AW46" s="80"/>
      <c r="AX46" s="80"/>
      <c r="AY46" s="203">
        <f t="shared" si="3"/>
        <v>0</v>
      </c>
      <c r="AZ46" s="203">
        <f t="shared" si="2"/>
        <v>0</v>
      </c>
      <c r="BA46" s="77">
        <v>4072719</v>
      </c>
      <c r="BB46" s="201">
        <v>0</v>
      </c>
      <c r="BC46" s="203">
        <f t="shared" si="4"/>
        <v>-4072719</v>
      </c>
      <c r="BD46" s="78">
        <v>47611478.962825425</v>
      </c>
      <c r="BE46" s="205">
        <f t="shared" si="5"/>
        <v>51684197.962825425</v>
      </c>
      <c r="BF46" s="206">
        <v>-27467237.559999999</v>
      </c>
    </row>
    <row r="47" spans="1:58">
      <c r="A47" s="4">
        <v>234</v>
      </c>
      <c r="B47" s="4">
        <v>4</v>
      </c>
      <c r="C47" s="5" t="s">
        <v>116</v>
      </c>
      <c r="D47" s="5" t="s">
        <v>117</v>
      </c>
      <c r="E47" s="76">
        <v>10788</v>
      </c>
      <c r="F47" s="5" t="s">
        <v>124</v>
      </c>
      <c r="G47" s="77"/>
      <c r="H47" s="202">
        <v>0</v>
      </c>
      <c r="I47" s="201">
        <v>0</v>
      </c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201">
        <v>0</v>
      </c>
      <c r="Y47" s="80"/>
      <c r="Z47" s="80"/>
      <c r="AA47" s="80"/>
      <c r="AB47" s="80"/>
      <c r="AC47" s="80"/>
      <c r="AD47" s="80"/>
      <c r="AE47" s="201">
        <v>0</v>
      </c>
      <c r="AF47" s="201">
        <v>0</v>
      </c>
      <c r="AG47" s="201">
        <v>0</v>
      </c>
      <c r="AH47" s="201">
        <v>0</v>
      </c>
      <c r="AI47" s="201">
        <v>0</v>
      </c>
      <c r="AJ47" s="203">
        <f t="shared" si="0"/>
        <v>0</v>
      </c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201">
        <f t="shared" si="1"/>
        <v>0</v>
      </c>
      <c r="AW47" s="80"/>
      <c r="AX47" s="80"/>
      <c r="AY47" s="203">
        <f t="shared" si="3"/>
        <v>0</v>
      </c>
      <c r="AZ47" s="203">
        <f t="shared" si="2"/>
        <v>0</v>
      </c>
      <c r="BA47" s="77">
        <v>1119801</v>
      </c>
      <c r="BB47" s="201">
        <v>0</v>
      </c>
      <c r="BC47" s="203">
        <f t="shared" si="4"/>
        <v>-1119801</v>
      </c>
      <c r="BD47" s="78">
        <v>16382382.987208797</v>
      </c>
      <c r="BE47" s="205">
        <f t="shared" si="5"/>
        <v>17502183.987208799</v>
      </c>
      <c r="BF47" s="206">
        <v>8544408.0600000005</v>
      </c>
    </row>
    <row r="48" spans="1:58">
      <c r="A48" s="44"/>
      <c r="B48" s="45"/>
      <c r="C48" s="40"/>
      <c r="D48" s="47" t="s">
        <v>170</v>
      </c>
      <c r="E48" s="48"/>
      <c r="F48" s="48"/>
      <c r="G48" s="86">
        <f t="shared" ref="G48:BF48" si="9">G41+G42+G43+G44+G45+G46+G47</f>
        <v>0</v>
      </c>
      <c r="H48" s="86">
        <f t="shared" si="9"/>
        <v>0</v>
      </c>
      <c r="I48" s="86">
        <f t="shared" si="9"/>
        <v>0</v>
      </c>
      <c r="J48" s="86">
        <f t="shared" si="9"/>
        <v>0</v>
      </c>
      <c r="K48" s="86">
        <f t="shared" si="9"/>
        <v>0</v>
      </c>
      <c r="L48" s="86">
        <f t="shared" si="9"/>
        <v>0</v>
      </c>
      <c r="M48" s="86">
        <f t="shared" si="9"/>
        <v>0</v>
      </c>
      <c r="N48" s="86">
        <f t="shared" si="9"/>
        <v>0</v>
      </c>
      <c r="O48" s="86">
        <f t="shared" si="9"/>
        <v>0</v>
      </c>
      <c r="P48" s="86">
        <f t="shared" si="9"/>
        <v>0</v>
      </c>
      <c r="Q48" s="86">
        <f t="shared" si="9"/>
        <v>0</v>
      </c>
      <c r="R48" s="86">
        <f t="shared" si="9"/>
        <v>0</v>
      </c>
      <c r="S48" s="86">
        <f t="shared" si="9"/>
        <v>0</v>
      </c>
      <c r="T48" s="86">
        <f t="shared" si="9"/>
        <v>0</v>
      </c>
      <c r="U48" s="86">
        <f t="shared" si="9"/>
        <v>0</v>
      </c>
      <c r="V48" s="86">
        <f t="shared" si="9"/>
        <v>0</v>
      </c>
      <c r="W48" s="86">
        <f t="shared" si="9"/>
        <v>0</v>
      </c>
      <c r="X48" s="86">
        <f t="shared" si="9"/>
        <v>0</v>
      </c>
      <c r="Y48" s="86">
        <f t="shared" si="9"/>
        <v>0</v>
      </c>
      <c r="Z48" s="86">
        <f t="shared" si="9"/>
        <v>0</v>
      </c>
      <c r="AA48" s="86">
        <f t="shared" si="9"/>
        <v>0</v>
      </c>
      <c r="AB48" s="86">
        <f t="shared" si="9"/>
        <v>0</v>
      </c>
      <c r="AC48" s="86">
        <f t="shared" si="9"/>
        <v>0</v>
      </c>
      <c r="AD48" s="86">
        <f t="shared" si="9"/>
        <v>0</v>
      </c>
      <c r="AE48" s="86">
        <f t="shared" si="9"/>
        <v>0</v>
      </c>
      <c r="AF48" s="86">
        <f t="shared" si="9"/>
        <v>0</v>
      </c>
      <c r="AG48" s="86">
        <f t="shared" si="9"/>
        <v>0</v>
      </c>
      <c r="AH48" s="86">
        <f t="shared" si="9"/>
        <v>0</v>
      </c>
      <c r="AI48" s="86">
        <f t="shared" si="9"/>
        <v>0</v>
      </c>
      <c r="AJ48" s="86">
        <f t="shared" si="9"/>
        <v>0</v>
      </c>
      <c r="AK48" s="86">
        <f t="shared" si="9"/>
        <v>0</v>
      </c>
      <c r="AL48" s="86">
        <f t="shared" si="9"/>
        <v>0</v>
      </c>
      <c r="AM48" s="86">
        <f t="shared" si="9"/>
        <v>0</v>
      </c>
      <c r="AN48" s="86">
        <f t="shared" si="9"/>
        <v>0</v>
      </c>
      <c r="AO48" s="86">
        <f t="shared" si="9"/>
        <v>0</v>
      </c>
      <c r="AP48" s="86">
        <f t="shared" si="9"/>
        <v>0</v>
      </c>
      <c r="AQ48" s="86">
        <f t="shared" si="9"/>
        <v>0</v>
      </c>
      <c r="AR48" s="86">
        <f t="shared" si="9"/>
        <v>0</v>
      </c>
      <c r="AS48" s="86">
        <f t="shared" si="9"/>
        <v>0</v>
      </c>
      <c r="AT48" s="86">
        <f t="shared" si="9"/>
        <v>0</v>
      </c>
      <c r="AU48" s="86">
        <f t="shared" si="9"/>
        <v>0</v>
      </c>
      <c r="AV48" s="86">
        <f t="shared" si="9"/>
        <v>0</v>
      </c>
      <c r="AW48" s="86">
        <f t="shared" si="9"/>
        <v>0</v>
      </c>
      <c r="AX48" s="86">
        <f t="shared" si="9"/>
        <v>0</v>
      </c>
      <c r="AY48" s="86">
        <f t="shared" si="9"/>
        <v>0</v>
      </c>
      <c r="AZ48" s="86">
        <f t="shared" si="9"/>
        <v>0</v>
      </c>
      <c r="BA48" s="86">
        <f t="shared" si="9"/>
        <v>19636596</v>
      </c>
      <c r="BB48" s="86">
        <f t="shared" si="9"/>
        <v>0</v>
      </c>
      <c r="BC48" s="86">
        <f t="shared" si="9"/>
        <v>-19636596</v>
      </c>
      <c r="BD48" s="86">
        <v>296588915.7684263</v>
      </c>
      <c r="BE48" s="86">
        <f t="shared" si="9"/>
        <v>316225511.7684263</v>
      </c>
      <c r="BF48" s="92">
        <f t="shared" si="9"/>
        <v>129071639.51000002</v>
      </c>
    </row>
    <row r="49" spans="1:58">
      <c r="A49" s="4">
        <v>235</v>
      </c>
      <c r="B49" s="4">
        <v>4</v>
      </c>
      <c r="C49" s="5" t="s">
        <v>125</v>
      </c>
      <c r="D49" s="5" t="s">
        <v>126</v>
      </c>
      <c r="E49" s="76">
        <v>10690</v>
      </c>
      <c r="F49" s="5" t="s">
        <v>127</v>
      </c>
      <c r="G49" s="77"/>
      <c r="H49" s="202">
        <v>0</v>
      </c>
      <c r="I49" s="201">
        <v>0</v>
      </c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201">
        <v>0</v>
      </c>
      <c r="Y49" s="80"/>
      <c r="Z49" s="80"/>
      <c r="AA49" s="80"/>
      <c r="AB49" s="80"/>
      <c r="AC49" s="80"/>
      <c r="AD49" s="80"/>
      <c r="AE49" s="201">
        <v>0</v>
      </c>
      <c r="AF49" s="201">
        <v>0</v>
      </c>
      <c r="AG49" s="201">
        <v>0</v>
      </c>
      <c r="AH49" s="201">
        <v>0</v>
      </c>
      <c r="AI49" s="201">
        <v>0</v>
      </c>
      <c r="AJ49" s="203">
        <f t="shared" si="0"/>
        <v>0</v>
      </c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201">
        <f t="shared" si="1"/>
        <v>0</v>
      </c>
      <c r="AW49" s="80"/>
      <c r="AX49" s="80"/>
      <c r="AY49" s="203">
        <f t="shared" si="3"/>
        <v>0</v>
      </c>
      <c r="AZ49" s="203">
        <f t="shared" si="2"/>
        <v>0</v>
      </c>
      <c r="BA49" s="77">
        <v>8119661</v>
      </c>
      <c r="BB49" s="201">
        <v>0</v>
      </c>
      <c r="BC49" s="203">
        <f t="shared" si="4"/>
        <v>-8119661</v>
      </c>
      <c r="BD49" s="78">
        <v>187615832.5576919</v>
      </c>
      <c r="BE49" s="205">
        <f t="shared" si="5"/>
        <v>195735493.5576919</v>
      </c>
      <c r="BF49" s="206">
        <v>163718195.22</v>
      </c>
    </row>
    <row r="50" spans="1:58">
      <c r="A50" s="4">
        <v>236</v>
      </c>
      <c r="B50" s="4">
        <v>4</v>
      </c>
      <c r="C50" s="5" t="s">
        <v>125</v>
      </c>
      <c r="D50" s="5" t="s">
        <v>126</v>
      </c>
      <c r="E50" s="76">
        <v>10691</v>
      </c>
      <c r="F50" s="5" t="s">
        <v>128</v>
      </c>
      <c r="G50" s="77"/>
      <c r="H50" s="202">
        <v>0</v>
      </c>
      <c r="I50" s="201">
        <v>0</v>
      </c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201">
        <v>0</v>
      </c>
      <c r="Y50" s="80"/>
      <c r="Z50" s="80"/>
      <c r="AA50" s="80"/>
      <c r="AB50" s="80"/>
      <c r="AC50" s="80"/>
      <c r="AD50" s="80"/>
      <c r="AE50" s="201">
        <v>0</v>
      </c>
      <c r="AF50" s="201">
        <v>0</v>
      </c>
      <c r="AG50" s="201">
        <v>0</v>
      </c>
      <c r="AH50" s="201">
        <v>0</v>
      </c>
      <c r="AI50" s="201">
        <v>0</v>
      </c>
      <c r="AJ50" s="203">
        <f t="shared" si="0"/>
        <v>0</v>
      </c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201">
        <f t="shared" si="1"/>
        <v>0</v>
      </c>
      <c r="AW50" s="80"/>
      <c r="AX50" s="80"/>
      <c r="AY50" s="203">
        <f t="shared" si="3"/>
        <v>0</v>
      </c>
      <c r="AZ50" s="203">
        <f t="shared" si="2"/>
        <v>0</v>
      </c>
      <c r="BA50" s="77">
        <v>6183711</v>
      </c>
      <c r="BB50" s="201">
        <v>0</v>
      </c>
      <c r="BC50" s="203">
        <f t="shared" si="4"/>
        <v>-6183711</v>
      </c>
      <c r="BD50" s="78">
        <v>104469370.83382918</v>
      </c>
      <c r="BE50" s="205">
        <f t="shared" si="5"/>
        <v>110653081.83382918</v>
      </c>
      <c r="BF50" s="206">
        <v>50559776.810000002</v>
      </c>
    </row>
    <row r="51" spans="1:58">
      <c r="A51" s="4">
        <v>237</v>
      </c>
      <c r="B51" s="4">
        <v>4</v>
      </c>
      <c r="C51" s="5" t="s">
        <v>125</v>
      </c>
      <c r="D51" s="5" t="s">
        <v>126</v>
      </c>
      <c r="E51" s="76">
        <v>10789</v>
      </c>
      <c r="F51" s="5" t="s">
        <v>129</v>
      </c>
      <c r="G51" s="77"/>
      <c r="H51" s="202">
        <v>0</v>
      </c>
      <c r="I51" s="201">
        <v>0</v>
      </c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201">
        <v>0</v>
      </c>
      <c r="Y51" s="80"/>
      <c r="Z51" s="80"/>
      <c r="AA51" s="80"/>
      <c r="AB51" s="80"/>
      <c r="AC51" s="80"/>
      <c r="AD51" s="80"/>
      <c r="AE51" s="201">
        <v>0</v>
      </c>
      <c r="AF51" s="201">
        <v>0</v>
      </c>
      <c r="AG51" s="201">
        <v>0</v>
      </c>
      <c r="AH51" s="201">
        <v>0</v>
      </c>
      <c r="AI51" s="201">
        <v>0</v>
      </c>
      <c r="AJ51" s="203">
        <f t="shared" si="0"/>
        <v>0</v>
      </c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201">
        <f t="shared" si="1"/>
        <v>0</v>
      </c>
      <c r="AW51" s="80"/>
      <c r="AX51" s="80"/>
      <c r="AY51" s="203">
        <f t="shared" si="3"/>
        <v>0</v>
      </c>
      <c r="AZ51" s="203">
        <f t="shared" si="2"/>
        <v>0</v>
      </c>
      <c r="BA51" s="77">
        <v>2201271</v>
      </c>
      <c r="BB51" s="201">
        <v>0</v>
      </c>
      <c r="BC51" s="203">
        <f t="shared" si="4"/>
        <v>-2201271</v>
      </c>
      <c r="BD51" s="78">
        <v>29400365.223408803</v>
      </c>
      <c r="BE51" s="205">
        <f t="shared" si="5"/>
        <v>31601636.223408803</v>
      </c>
      <c r="BF51" s="206">
        <v>14007942.66</v>
      </c>
    </row>
    <row r="52" spans="1:58">
      <c r="A52" s="4">
        <v>238</v>
      </c>
      <c r="B52" s="4">
        <v>4</v>
      </c>
      <c r="C52" s="5" t="s">
        <v>125</v>
      </c>
      <c r="D52" s="5" t="s">
        <v>126</v>
      </c>
      <c r="E52" s="76">
        <v>10790</v>
      </c>
      <c r="F52" s="5" t="s">
        <v>130</v>
      </c>
      <c r="G52" s="77"/>
      <c r="H52" s="202">
        <v>0</v>
      </c>
      <c r="I52" s="201">
        <v>0</v>
      </c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201">
        <v>0</v>
      </c>
      <c r="Y52" s="80"/>
      <c r="Z52" s="80"/>
      <c r="AA52" s="80"/>
      <c r="AB52" s="80"/>
      <c r="AC52" s="80"/>
      <c r="AD52" s="80"/>
      <c r="AE52" s="201">
        <v>0</v>
      </c>
      <c r="AF52" s="201">
        <v>0</v>
      </c>
      <c r="AG52" s="201">
        <v>0</v>
      </c>
      <c r="AH52" s="201">
        <v>0</v>
      </c>
      <c r="AI52" s="201">
        <v>0</v>
      </c>
      <c r="AJ52" s="203">
        <f t="shared" si="0"/>
        <v>0</v>
      </c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201">
        <f t="shared" si="1"/>
        <v>0</v>
      </c>
      <c r="AW52" s="80"/>
      <c r="AX52" s="80"/>
      <c r="AY52" s="203">
        <f t="shared" si="3"/>
        <v>0</v>
      </c>
      <c r="AZ52" s="203">
        <f t="shared" si="2"/>
        <v>0</v>
      </c>
      <c r="BA52" s="77">
        <v>2904234</v>
      </c>
      <c r="BB52" s="201">
        <v>0</v>
      </c>
      <c r="BC52" s="203">
        <f t="shared" si="4"/>
        <v>-2904234</v>
      </c>
      <c r="BD52" s="78">
        <v>44937608.233553059</v>
      </c>
      <c r="BE52" s="205">
        <f t="shared" si="5"/>
        <v>47841842.233553059</v>
      </c>
      <c r="BF52" s="206">
        <v>11865795.039999999</v>
      </c>
    </row>
    <row r="53" spans="1:58">
      <c r="A53" s="4">
        <v>239</v>
      </c>
      <c r="B53" s="4">
        <v>4</v>
      </c>
      <c r="C53" s="5" t="s">
        <v>125</v>
      </c>
      <c r="D53" s="5" t="s">
        <v>126</v>
      </c>
      <c r="E53" s="76">
        <v>10791</v>
      </c>
      <c r="F53" s="5" t="s">
        <v>131</v>
      </c>
      <c r="G53" s="77"/>
      <c r="H53" s="202">
        <v>0</v>
      </c>
      <c r="I53" s="201">
        <v>0</v>
      </c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201">
        <v>0</v>
      </c>
      <c r="Y53" s="80"/>
      <c r="Z53" s="80"/>
      <c r="AA53" s="80"/>
      <c r="AB53" s="80"/>
      <c r="AC53" s="80"/>
      <c r="AD53" s="80"/>
      <c r="AE53" s="201">
        <v>0</v>
      </c>
      <c r="AF53" s="201">
        <v>0</v>
      </c>
      <c r="AG53" s="201">
        <v>0</v>
      </c>
      <c r="AH53" s="201">
        <v>0</v>
      </c>
      <c r="AI53" s="201">
        <v>0</v>
      </c>
      <c r="AJ53" s="203">
        <f t="shared" si="0"/>
        <v>0</v>
      </c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201">
        <f t="shared" si="1"/>
        <v>0</v>
      </c>
      <c r="AW53" s="80"/>
      <c r="AX53" s="80"/>
      <c r="AY53" s="203">
        <f t="shared" si="3"/>
        <v>0</v>
      </c>
      <c r="AZ53" s="203">
        <f t="shared" si="2"/>
        <v>0</v>
      </c>
      <c r="BA53" s="77">
        <v>3910527</v>
      </c>
      <c r="BB53" s="201">
        <v>0</v>
      </c>
      <c r="BC53" s="203">
        <f t="shared" si="4"/>
        <v>-3910527</v>
      </c>
      <c r="BD53" s="78">
        <v>46439501.401090518</v>
      </c>
      <c r="BE53" s="205">
        <f t="shared" si="5"/>
        <v>50350028.401090518</v>
      </c>
      <c r="BF53" s="206">
        <v>30785844.399999999</v>
      </c>
    </row>
    <row r="54" spans="1:58">
      <c r="A54" s="4">
        <v>240</v>
      </c>
      <c r="B54" s="4">
        <v>4</v>
      </c>
      <c r="C54" s="5" t="s">
        <v>125</v>
      </c>
      <c r="D54" s="5" t="s">
        <v>126</v>
      </c>
      <c r="E54" s="76">
        <v>10792</v>
      </c>
      <c r="F54" s="5" t="s">
        <v>132</v>
      </c>
      <c r="G54" s="77"/>
      <c r="H54" s="202">
        <v>0</v>
      </c>
      <c r="I54" s="201">
        <v>0</v>
      </c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201">
        <v>0</v>
      </c>
      <c r="Y54" s="80"/>
      <c r="Z54" s="80"/>
      <c r="AA54" s="80"/>
      <c r="AB54" s="80"/>
      <c r="AC54" s="80"/>
      <c r="AD54" s="80"/>
      <c r="AE54" s="201">
        <v>0</v>
      </c>
      <c r="AF54" s="201">
        <v>0</v>
      </c>
      <c r="AG54" s="201">
        <v>0</v>
      </c>
      <c r="AH54" s="201">
        <v>0</v>
      </c>
      <c r="AI54" s="201">
        <v>0</v>
      </c>
      <c r="AJ54" s="203">
        <f t="shared" si="0"/>
        <v>0</v>
      </c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201">
        <f t="shared" si="1"/>
        <v>0</v>
      </c>
      <c r="AW54" s="80"/>
      <c r="AX54" s="80"/>
      <c r="AY54" s="203">
        <f t="shared" si="3"/>
        <v>0</v>
      </c>
      <c r="AZ54" s="203">
        <f t="shared" si="2"/>
        <v>0</v>
      </c>
      <c r="BA54" s="77">
        <v>1785025</v>
      </c>
      <c r="BB54" s="201">
        <v>0</v>
      </c>
      <c r="BC54" s="203">
        <f t="shared" si="4"/>
        <v>-1785025</v>
      </c>
      <c r="BD54" s="78">
        <v>28953519.598967705</v>
      </c>
      <c r="BE54" s="205">
        <f t="shared" si="5"/>
        <v>30738544.598967705</v>
      </c>
      <c r="BF54" s="206">
        <v>4853902.12</v>
      </c>
    </row>
    <row r="55" spans="1:58">
      <c r="A55" s="4">
        <v>241</v>
      </c>
      <c r="B55" s="4">
        <v>4</v>
      </c>
      <c r="C55" s="5" t="s">
        <v>125</v>
      </c>
      <c r="D55" s="5" t="s">
        <v>126</v>
      </c>
      <c r="E55" s="76">
        <v>10793</v>
      </c>
      <c r="F55" s="5" t="s">
        <v>133</v>
      </c>
      <c r="G55" s="77"/>
      <c r="H55" s="202">
        <v>0</v>
      </c>
      <c r="I55" s="201">
        <v>0</v>
      </c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201">
        <v>0</v>
      </c>
      <c r="Y55" s="80"/>
      <c r="Z55" s="80"/>
      <c r="AA55" s="80"/>
      <c r="AB55" s="80"/>
      <c r="AC55" s="80"/>
      <c r="AD55" s="80"/>
      <c r="AE55" s="201">
        <v>0</v>
      </c>
      <c r="AF55" s="201">
        <v>0</v>
      </c>
      <c r="AG55" s="201">
        <v>0</v>
      </c>
      <c r="AH55" s="201">
        <v>0</v>
      </c>
      <c r="AI55" s="201">
        <v>0</v>
      </c>
      <c r="AJ55" s="203">
        <f t="shared" si="0"/>
        <v>0</v>
      </c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201">
        <f t="shared" si="1"/>
        <v>0</v>
      </c>
      <c r="AW55" s="80"/>
      <c r="AX55" s="80"/>
      <c r="AY55" s="203">
        <f t="shared" si="3"/>
        <v>0</v>
      </c>
      <c r="AZ55" s="203">
        <f t="shared" si="2"/>
        <v>0</v>
      </c>
      <c r="BA55" s="77">
        <v>1355729</v>
      </c>
      <c r="BB55" s="201">
        <v>0</v>
      </c>
      <c r="BC55" s="203">
        <f t="shared" si="4"/>
        <v>-1355729</v>
      </c>
      <c r="BD55" s="78">
        <v>17981464.026293598</v>
      </c>
      <c r="BE55" s="205">
        <f t="shared" si="5"/>
        <v>19337193.026293598</v>
      </c>
      <c r="BF55" s="206">
        <v>45877352.369999997</v>
      </c>
    </row>
    <row r="56" spans="1:58">
      <c r="A56" s="4">
        <v>242</v>
      </c>
      <c r="B56" s="4">
        <v>4</v>
      </c>
      <c r="C56" s="5" t="s">
        <v>125</v>
      </c>
      <c r="D56" s="5" t="s">
        <v>126</v>
      </c>
      <c r="E56" s="76">
        <v>10794</v>
      </c>
      <c r="F56" s="5" t="s">
        <v>134</v>
      </c>
      <c r="G56" s="77"/>
      <c r="H56" s="202">
        <v>0</v>
      </c>
      <c r="I56" s="201">
        <v>0</v>
      </c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201">
        <v>0</v>
      </c>
      <c r="Y56" s="80"/>
      <c r="Z56" s="80"/>
      <c r="AA56" s="80"/>
      <c r="AB56" s="80"/>
      <c r="AC56" s="80"/>
      <c r="AD56" s="80"/>
      <c r="AE56" s="201">
        <v>0</v>
      </c>
      <c r="AF56" s="201">
        <v>0</v>
      </c>
      <c r="AG56" s="201">
        <v>0</v>
      </c>
      <c r="AH56" s="201">
        <v>0</v>
      </c>
      <c r="AI56" s="201">
        <v>0</v>
      </c>
      <c r="AJ56" s="203">
        <f t="shared" si="0"/>
        <v>0</v>
      </c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201">
        <f t="shared" si="1"/>
        <v>0</v>
      </c>
      <c r="AW56" s="80"/>
      <c r="AX56" s="80"/>
      <c r="AY56" s="203">
        <f t="shared" si="3"/>
        <v>0</v>
      </c>
      <c r="AZ56" s="203">
        <f t="shared" si="2"/>
        <v>0</v>
      </c>
      <c r="BA56" s="77">
        <v>841244</v>
      </c>
      <c r="BB56" s="201">
        <v>0</v>
      </c>
      <c r="BC56" s="203">
        <f t="shared" si="4"/>
        <v>-841244</v>
      </c>
      <c r="BD56" s="78">
        <v>12074699.964043351</v>
      </c>
      <c r="BE56" s="205">
        <f t="shared" si="5"/>
        <v>12915943.964043351</v>
      </c>
      <c r="BF56" s="206">
        <v>26335746.539999999</v>
      </c>
    </row>
    <row r="57" spans="1:58">
      <c r="A57" s="4">
        <v>243</v>
      </c>
      <c r="B57" s="4">
        <v>4</v>
      </c>
      <c r="C57" s="5" t="s">
        <v>125</v>
      </c>
      <c r="D57" s="5" t="s">
        <v>126</v>
      </c>
      <c r="E57" s="76">
        <v>10795</v>
      </c>
      <c r="F57" s="5" t="s">
        <v>135</v>
      </c>
      <c r="G57" s="77"/>
      <c r="H57" s="202">
        <v>0</v>
      </c>
      <c r="I57" s="201">
        <v>0</v>
      </c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201">
        <v>0</v>
      </c>
      <c r="Y57" s="80"/>
      <c r="Z57" s="80"/>
      <c r="AA57" s="80"/>
      <c r="AB57" s="80"/>
      <c r="AC57" s="80"/>
      <c r="AD57" s="80"/>
      <c r="AE57" s="201">
        <v>0</v>
      </c>
      <c r="AF57" s="201">
        <v>0</v>
      </c>
      <c r="AG57" s="201">
        <v>0</v>
      </c>
      <c r="AH57" s="201">
        <v>0</v>
      </c>
      <c r="AI57" s="201">
        <v>0</v>
      </c>
      <c r="AJ57" s="203">
        <f t="shared" si="0"/>
        <v>0</v>
      </c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201">
        <f t="shared" si="1"/>
        <v>0</v>
      </c>
      <c r="AW57" s="80"/>
      <c r="AX57" s="80"/>
      <c r="AY57" s="203">
        <f t="shared" si="3"/>
        <v>0</v>
      </c>
      <c r="AZ57" s="203">
        <f t="shared" si="2"/>
        <v>0</v>
      </c>
      <c r="BA57" s="77">
        <v>893513</v>
      </c>
      <c r="BB57" s="201">
        <v>0</v>
      </c>
      <c r="BC57" s="203">
        <f t="shared" si="4"/>
        <v>-893513</v>
      </c>
      <c r="BD57" s="78">
        <v>10736814.647050183</v>
      </c>
      <c r="BE57" s="205">
        <f t="shared" si="5"/>
        <v>11630327.647050183</v>
      </c>
      <c r="BF57" s="206">
        <v>28863054.469999999</v>
      </c>
    </row>
    <row r="58" spans="1:58">
      <c r="A58" s="4">
        <v>244</v>
      </c>
      <c r="B58" s="4">
        <v>4</v>
      </c>
      <c r="C58" s="5" t="s">
        <v>125</v>
      </c>
      <c r="D58" s="5" t="s">
        <v>126</v>
      </c>
      <c r="E58" s="76">
        <v>10796</v>
      </c>
      <c r="F58" s="5" t="s">
        <v>136</v>
      </c>
      <c r="G58" s="77"/>
      <c r="H58" s="202">
        <v>0</v>
      </c>
      <c r="I58" s="201">
        <v>0</v>
      </c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201">
        <v>0</v>
      </c>
      <c r="Y58" s="80"/>
      <c r="Z58" s="80"/>
      <c r="AA58" s="80"/>
      <c r="AB58" s="80"/>
      <c r="AC58" s="80"/>
      <c r="AD58" s="80"/>
      <c r="AE58" s="201">
        <v>0</v>
      </c>
      <c r="AF58" s="201">
        <v>0</v>
      </c>
      <c r="AG58" s="201">
        <v>0</v>
      </c>
      <c r="AH58" s="201">
        <v>0</v>
      </c>
      <c r="AI58" s="201">
        <v>0</v>
      </c>
      <c r="AJ58" s="203">
        <f t="shared" si="0"/>
        <v>0</v>
      </c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201">
        <f t="shared" si="1"/>
        <v>0</v>
      </c>
      <c r="AW58" s="80"/>
      <c r="AX58" s="80"/>
      <c r="AY58" s="203">
        <f t="shared" si="3"/>
        <v>0</v>
      </c>
      <c r="AZ58" s="203">
        <f t="shared" si="2"/>
        <v>0</v>
      </c>
      <c r="BA58" s="77">
        <v>1092317</v>
      </c>
      <c r="BB58" s="201">
        <v>0</v>
      </c>
      <c r="BC58" s="203">
        <f t="shared" si="4"/>
        <v>-1092317</v>
      </c>
      <c r="BD58" s="78">
        <v>15971495.47494236</v>
      </c>
      <c r="BE58" s="205">
        <f t="shared" si="5"/>
        <v>17063812.47494236</v>
      </c>
      <c r="BF58" s="206">
        <v>9404684.0299999993</v>
      </c>
    </row>
    <row r="59" spans="1:58">
      <c r="A59" s="4">
        <v>245</v>
      </c>
      <c r="B59" s="4">
        <v>4</v>
      </c>
      <c r="C59" s="5" t="s">
        <v>125</v>
      </c>
      <c r="D59" s="5" t="s">
        <v>126</v>
      </c>
      <c r="E59" s="76">
        <v>10797</v>
      </c>
      <c r="F59" s="5" t="s">
        <v>137</v>
      </c>
      <c r="G59" s="77"/>
      <c r="H59" s="202">
        <v>0</v>
      </c>
      <c r="I59" s="201">
        <v>0</v>
      </c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201">
        <v>0</v>
      </c>
      <c r="Y59" s="80"/>
      <c r="Z59" s="80"/>
      <c r="AA59" s="80"/>
      <c r="AB59" s="80"/>
      <c r="AC59" s="80"/>
      <c r="AD59" s="80"/>
      <c r="AE59" s="201">
        <v>0</v>
      </c>
      <c r="AF59" s="201">
        <v>0</v>
      </c>
      <c r="AG59" s="201">
        <v>0</v>
      </c>
      <c r="AH59" s="201">
        <v>0</v>
      </c>
      <c r="AI59" s="201">
        <v>0</v>
      </c>
      <c r="AJ59" s="203">
        <f t="shared" si="0"/>
        <v>0</v>
      </c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201">
        <f t="shared" si="1"/>
        <v>0</v>
      </c>
      <c r="AW59" s="80"/>
      <c r="AX59" s="80"/>
      <c r="AY59" s="203">
        <f t="shared" si="3"/>
        <v>0</v>
      </c>
      <c r="AZ59" s="203">
        <f t="shared" si="2"/>
        <v>0</v>
      </c>
      <c r="BA59" s="77">
        <v>1433647</v>
      </c>
      <c r="BB59" s="201">
        <v>0</v>
      </c>
      <c r="BC59" s="203">
        <f t="shared" si="4"/>
        <v>-1433647</v>
      </c>
      <c r="BD59" s="78">
        <v>16440720.772173313</v>
      </c>
      <c r="BE59" s="205">
        <f t="shared" si="5"/>
        <v>17874367.772173315</v>
      </c>
      <c r="BF59" s="206">
        <v>36206524.140000001</v>
      </c>
    </row>
    <row r="60" spans="1:58">
      <c r="A60" s="44"/>
      <c r="B60" s="45"/>
      <c r="C60" s="40"/>
      <c r="D60" s="47" t="s">
        <v>171</v>
      </c>
      <c r="E60" s="48"/>
      <c r="F60" s="48"/>
      <c r="G60" s="86">
        <f t="shared" ref="G60:BF60" si="10">G49+G50+G51+G52+G53+G54+G55+G56+G57+G58+G59</f>
        <v>0</v>
      </c>
      <c r="H60" s="86">
        <f t="shared" si="10"/>
        <v>0</v>
      </c>
      <c r="I60" s="86">
        <f t="shared" si="10"/>
        <v>0</v>
      </c>
      <c r="J60" s="86">
        <f t="shared" si="10"/>
        <v>0</v>
      </c>
      <c r="K60" s="86">
        <f t="shared" si="10"/>
        <v>0</v>
      </c>
      <c r="L60" s="86">
        <f t="shared" si="10"/>
        <v>0</v>
      </c>
      <c r="M60" s="86">
        <f t="shared" si="10"/>
        <v>0</v>
      </c>
      <c r="N60" s="86">
        <f t="shared" si="10"/>
        <v>0</v>
      </c>
      <c r="O60" s="86">
        <f t="shared" si="10"/>
        <v>0</v>
      </c>
      <c r="P60" s="86">
        <f t="shared" si="10"/>
        <v>0</v>
      </c>
      <c r="Q60" s="86">
        <f t="shared" si="10"/>
        <v>0</v>
      </c>
      <c r="R60" s="86">
        <f t="shared" si="10"/>
        <v>0</v>
      </c>
      <c r="S60" s="86">
        <f t="shared" si="10"/>
        <v>0</v>
      </c>
      <c r="T60" s="86">
        <f t="shared" si="10"/>
        <v>0</v>
      </c>
      <c r="U60" s="86">
        <f t="shared" si="10"/>
        <v>0</v>
      </c>
      <c r="V60" s="86">
        <f t="shared" si="10"/>
        <v>0</v>
      </c>
      <c r="W60" s="86">
        <f t="shared" si="10"/>
        <v>0</v>
      </c>
      <c r="X60" s="86">
        <f t="shared" si="10"/>
        <v>0</v>
      </c>
      <c r="Y60" s="86">
        <f t="shared" si="10"/>
        <v>0</v>
      </c>
      <c r="Z60" s="86">
        <f t="shared" si="10"/>
        <v>0</v>
      </c>
      <c r="AA60" s="86">
        <f t="shared" si="10"/>
        <v>0</v>
      </c>
      <c r="AB60" s="86">
        <f t="shared" si="10"/>
        <v>0</v>
      </c>
      <c r="AC60" s="86">
        <f t="shared" si="10"/>
        <v>0</v>
      </c>
      <c r="AD60" s="86">
        <f t="shared" si="10"/>
        <v>0</v>
      </c>
      <c r="AE60" s="86">
        <f t="shared" si="10"/>
        <v>0</v>
      </c>
      <c r="AF60" s="86">
        <f t="shared" si="10"/>
        <v>0</v>
      </c>
      <c r="AG60" s="86">
        <f t="shared" si="10"/>
        <v>0</v>
      </c>
      <c r="AH60" s="86">
        <f t="shared" si="10"/>
        <v>0</v>
      </c>
      <c r="AI60" s="86">
        <f t="shared" si="10"/>
        <v>0</v>
      </c>
      <c r="AJ60" s="86">
        <f t="shared" si="10"/>
        <v>0</v>
      </c>
      <c r="AK60" s="86">
        <f t="shared" si="10"/>
        <v>0</v>
      </c>
      <c r="AL60" s="86">
        <f t="shared" si="10"/>
        <v>0</v>
      </c>
      <c r="AM60" s="86">
        <f t="shared" si="10"/>
        <v>0</v>
      </c>
      <c r="AN60" s="86">
        <f t="shared" si="10"/>
        <v>0</v>
      </c>
      <c r="AO60" s="86">
        <f t="shared" si="10"/>
        <v>0</v>
      </c>
      <c r="AP60" s="86">
        <f t="shared" si="10"/>
        <v>0</v>
      </c>
      <c r="AQ60" s="86">
        <f t="shared" si="10"/>
        <v>0</v>
      </c>
      <c r="AR60" s="86">
        <f t="shared" si="10"/>
        <v>0</v>
      </c>
      <c r="AS60" s="86">
        <f t="shared" si="10"/>
        <v>0</v>
      </c>
      <c r="AT60" s="86">
        <f t="shared" si="10"/>
        <v>0</v>
      </c>
      <c r="AU60" s="86">
        <f t="shared" si="10"/>
        <v>0</v>
      </c>
      <c r="AV60" s="86">
        <f t="shared" si="10"/>
        <v>0</v>
      </c>
      <c r="AW60" s="86">
        <f t="shared" si="10"/>
        <v>0</v>
      </c>
      <c r="AX60" s="86">
        <f t="shared" si="10"/>
        <v>0</v>
      </c>
      <c r="AY60" s="86">
        <f t="shared" si="10"/>
        <v>0</v>
      </c>
      <c r="AZ60" s="86">
        <f t="shared" si="10"/>
        <v>0</v>
      </c>
      <c r="BA60" s="86">
        <f t="shared" si="10"/>
        <v>30720879</v>
      </c>
      <c r="BB60" s="86">
        <f t="shared" si="10"/>
        <v>0</v>
      </c>
      <c r="BC60" s="86">
        <f t="shared" si="10"/>
        <v>-30720879</v>
      </c>
      <c r="BD60" s="86">
        <v>515021392.73304403</v>
      </c>
      <c r="BE60" s="86">
        <f t="shared" si="10"/>
        <v>545742271.73304403</v>
      </c>
      <c r="BF60" s="92">
        <f t="shared" si="10"/>
        <v>422478817.79999995</v>
      </c>
    </row>
    <row r="61" spans="1:58">
      <c r="A61" s="4">
        <v>246</v>
      </c>
      <c r="B61" s="4">
        <v>4</v>
      </c>
      <c r="C61" s="5" t="s">
        <v>138</v>
      </c>
      <c r="D61" s="5" t="s">
        <v>139</v>
      </c>
      <c r="E61" s="76">
        <v>10692</v>
      </c>
      <c r="F61" s="5" t="s">
        <v>140</v>
      </c>
      <c r="G61" s="77"/>
      <c r="H61" s="202">
        <v>0</v>
      </c>
      <c r="I61" s="201">
        <v>0</v>
      </c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201">
        <v>0</v>
      </c>
      <c r="Y61" s="80"/>
      <c r="Z61" s="80"/>
      <c r="AA61" s="80"/>
      <c r="AB61" s="80"/>
      <c r="AC61" s="80"/>
      <c r="AD61" s="80"/>
      <c r="AE61" s="201">
        <v>0</v>
      </c>
      <c r="AF61" s="201">
        <v>0</v>
      </c>
      <c r="AG61" s="201">
        <v>0</v>
      </c>
      <c r="AH61" s="201">
        <v>0</v>
      </c>
      <c r="AI61" s="201">
        <v>0</v>
      </c>
      <c r="AJ61" s="203">
        <f t="shared" si="0"/>
        <v>0</v>
      </c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201">
        <f t="shared" si="1"/>
        <v>0</v>
      </c>
      <c r="AW61" s="80"/>
      <c r="AX61" s="80"/>
      <c r="AY61" s="203">
        <f t="shared" si="3"/>
        <v>0</v>
      </c>
      <c r="AZ61" s="203">
        <f t="shared" si="2"/>
        <v>0</v>
      </c>
      <c r="BA61" s="77">
        <v>5193350</v>
      </c>
      <c r="BB61" s="201">
        <v>0</v>
      </c>
      <c r="BC61" s="203">
        <f t="shared" si="4"/>
        <v>-5193350</v>
      </c>
      <c r="BD61" s="78">
        <v>130722803.2930156</v>
      </c>
      <c r="BE61" s="205">
        <f t="shared" si="5"/>
        <v>135916153.2930156</v>
      </c>
      <c r="BF61" s="208">
        <v>316195549.80000001</v>
      </c>
    </row>
    <row r="62" spans="1:58">
      <c r="A62" s="4">
        <v>247</v>
      </c>
      <c r="B62" s="4">
        <v>4</v>
      </c>
      <c r="C62" s="5" t="s">
        <v>138</v>
      </c>
      <c r="D62" s="5" t="s">
        <v>139</v>
      </c>
      <c r="E62" s="76">
        <v>10693</v>
      </c>
      <c r="F62" s="5" t="s">
        <v>141</v>
      </c>
      <c r="G62" s="77"/>
      <c r="H62" s="202">
        <v>0</v>
      </c>
      <c r="I62" s="201">
        <v>0</v>
      </c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201">
        <v>0</v>
      </c>
      <c r="Y62" s="80"/>
      <c r="Z62" s="80"/>
      <c r="AA62" s="80"/>
      <c r="AB62" s="80"/>
      <c r="AC62" s="80"/>
      <c r="AD62" s="80"/>
      <c r="AE62" s="201">
        <v>0</v>
      </c>
      <c r="AF62" s="201">
        <v>0</v>
      </c>
      <c r="AG62" s="201">
        <v>0</v>
      </c>
      <c r="AH62" s="201">
        <v>0</v>
      </c>
      <c r="AI62" s="201">
        <v>0</v>
      </c>
      <c r="AJ62" s="203">
        <f t="shared" si="0"/>
        <v>0</v>
      </c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201">
        <f t="shared" si="1"/>
        <v>0</v>
      </c>
      <c r="AW62" s="80"/>
      <c r="AX62" s="80"/>
      <c r="AY62" s="203">
        <f t="shared" si="3"/>
        <v>0</v>
      </c>
      <c r="AZ62" s="203">
        <f t="shared" si="2"/>
        <v>0</v>
      </c>
      <c r="BA62" s="77">
        <v>8464160</v>
      </c>
      <c r="BB62" s="201">
        <v>0</v>
      </c>
      <c r="BC62" s="203">
        <f t="shared" si="4"/>
        <v>-8464160</v>
      </c>
      <c r="BD62" s="78">
        <v>106152201.90365282</v>
      </c>
      <c r="BE62" s="205">
        <f t="shared" si="5"/>
        <v>114616361.90365282</v>
      </c>
      <c r="BF62" s="209">
        <v>-39649106.549999997</v>
      </c>
    </row>
    <row r="63" spans="1:58">
      <c r="A63" s="4">
        <v>248</v>
      </c>
      <c r="B63" s="4">
        <v>4</v>
      </c>
      <c r="C63" s="5" t="s">
        <v>138</v>
      </c>
      <c r="D63" s="5" t="s">
        <v>139</v>
      </c>
      <c r="E63" s="76">
        <v>10798</v>
      </c>
      <c r="F63" s="5" t="s">
        <v>142</v>
      </c>
      <c r="G63" s="77"/>
      <c r="H63" s="202">
        <v>0</v>
      </c>
      <c r="I63" s="201">
        <v>0</v>
      </c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201">
        <v>0</v>
      </c>
      <c r="Y63" s="80"/>
      <c r="Z63" s="80"/>
      <c r="AA63" s="80"/>
      <c r="AB63" s="80"/>
      <c r="AC63" s="80"/>
      <c r="AD63" s="80"/>
      <c r="AE63" s="201">
        <v>0</v>
      </c>
      <c r="AF63" s="201">
        <v>0</v>
      </c>
      <c r="AG63" s="201">
        <v>0</v>
      </c>
      <c r="AH63" s="201">
        <v>0</v>
      </c>
      <c r="AI63" s="201">
        <v>0</v>
      </c>
      <c r="AJ63" s="203">
        <f t="shared" si="0"/>
        <v>0</v>
      </c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201">
        <f t="shared" si="1"/>
        <v>0</v>
      </c>
      <c r="AW63" s="80"/>
      <c r="AX63" s="80"/>
      <c r="AY63" s="203">
        <f t="shared" si="3"/>
        <v>0</v>
      </c>
      <c r="AZ63" s="203">
        <f t="shared" si="2"/>
        <v>0</v>
      </c>
      <c r="BA63" s="77">
        <v>2472560</v>
      </c>
      <c r="BB63" s="201">
        <v>0</v>
      </c>
      <c r="BC63" s="203">
        <f t="shared" si="4"/>
        <v>-2472560</v>
      </c>
      <c r="BD63" s="78">
        <v>27714605.441840388</v>
      </c>
      <c r="BE63" s="205">
        <f t="shared" si="5"/>
        <v>30187165.441840388</v>
      </c>
      <c r="BF63" s="208">
        <v>24559400.100000001</v>
      </c>
    </row>
    <row r="64" spans="1:58">
      <c r="A64" s="4">
        <v>249</v>
      </c>
      <c r="B64" s="4">
        <v>4</v>
      </c>
      <c r="C64" s="5" t="s">
        <v>138</v>
      </c>
      <c r="D64" s="5" t="s">
        <v>139</v>
      </c>
      <c r="E64" s="76">
        <v>10799</v>
      </c>
      <c r="F64" s="5" t="s">
        <v>143</v>
      </c>
      <c r="G64" s="77"/>
      <c r="H64" s="202">
        <v>0</v>
      </c>
      <c r="I64" s="201">
        <v>0</v>
      </c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201">
        <v>0</v>
      </c>
      <c r="Y64" s="80"/>
      <c r="Z64" s="80"/>
      <c r="AA64" s="80"/>
      <c r="AB64" s="80"/>
      <c r="AC64" s="80"/>
      <c r="AD64" s="80"/>
      <c r="AE64" s="201">
        <v>0</v>
      </c>
      <c r="AF64" s="201">
        <v>0</v>
      </c>
      <c r="AG64" s="201">
        <v>0</v>
      </c>
      <c r="AH64" s="201">
        <v>0</v>
      </c>
      <c r="AI64" s="201">
        <v>0</v>
      </c>
      <c r="AJ64" s="203">
        <f t="shared" si="0"/>
        <v>0</v>
      </c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201">
        <f t="shared" si="1"/>
        <v>0</v>
      </c>
      <c r="AW64" s="80"/>
      <c r="AX64" s="80"/>
      <c r="AY64" s="203">
        <f t="shared" si="3"/>
        <v>0</v>
      </c>
      <c r="AZ64" s="203">
        <f t="shared" si="2"/>
        <v>0</v>
      </c>
      <c r="BA64" s="77">
        <v>1475579</v>
      </c>
      <c r="BB64" s="201">
        <v>0</v>
      </c>
      <c r="BC64" s="203">
        <f t="shared" si="4"/>
        <v>-1475579</v>
      </c>
      <c r="BD64" s="78">
        <v>20441066.446108501</v>
      </c>
      <c r="BE64" s="205">
        <f t="shared" si="5"/>
        <v>21916645.446108501</v>
      </c>
      <c r="BF64" s="208">
        <v>13892569.74</v>
      </c>
    </row>
    <row r="65" spans="1:58">
      <c r="A65" s="4">
        <v>250</v>
      </c>
      <c r="B65" s="4">
        <v>4</v>
      </c>
      <c r="C65" s="5" t="s">
        <v>138</v>
      </c>
      <c r="D65" s="5" t="s">
        <v>139</v>
      </c>
      <c r="E65" s="76">
        <v>10800</v>
      </c>
      <c r="F65" s="5" t="s">
        <v>144</v>
      </c>
      <c r="G65" s="77"/>
      <c r="H65" s="202">
        <v>0</v>
      </c>
      <c r="I65" s="201">
        <v>0</v>
      </c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201">
        <v>0</v>
      </c>
      <c r="Y65" s="80"/>
      <c r="Z65" s="80"/>
      <c r="AA65" s="80"/>
      <c r="AB65" s="80"/>
      <c r="AC65" s="80"/>
      <c r="AD65" s="80"/>
      <c r="AE65" s="201">
        <v>0</v>
      </c>
      <c r="AF65" s="201">
        <v>0</v>
      </c>
      <c r="AG65" s="201">
        <v>0</v>
      </c>
      <c r="AH65" s="201">
        <v>0</v>
      </c>
      <c r="AI65" s="201">
        <v>0</v>
      </c>
      <c r="AJ65" s="203">
        <f t="shared" si="0"/>
        <v>0</v>
      </c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201">
        <f t="shared" si="1"/>
        <v>0</v>
      </c>
      <c r="AW65" s="80"/>
      <c r="AX65" s="80"/>
      <c r="AY65" s="203">
        <f t="shared" si="3"/>
        <v>0</v>
      </c>
      <c r="AZ65" s="203">
        <f t="shared" si="2"/>
        <v>0</v>
      </c>
      <c r="BA65" s="77">
        <v>1476612</v>
      </c>
      <c r="BB65" s="201">
        <v>0</v>
      </c>
      <c r="BC65" s="203">
        <f t="shared" si="4"/>
        <v>-1476612</v>
      </c>
      <c r="BD65" s="78">
        <v>18841724.554848146</v>
      </c>
      <c r="BE65" s="205">
        <f t="shared" si="5"/>
        <v>20318336.554848146</v>
      </c>
      <c r="BF65" s="208">
        <v>2049607.53</v>
      </c>
    </row>
    <row r="66" spans="1:58">
      <c r="A66" s="4">
        <v>251</v>
      </c>
      <c r="B66" s="4">
        <v>4</v>
      </c>
      <c r="C66" s="5" t="s">
        <v>138</v>
      </c>
      <c r="D66" s="5" t="s">
        <v>139</v>
      </c>
      <c r="E66" s="76">
        <v>10801</v>
      </c>
      <c r="F66" s="5" t="s">
        <v>145</v>
      </c>
      <c r="G66" s="77"/>
      <c r="H66" s="202">
        <v>0</v>
      </c>
      <c r="I66" s="201">
        <v>0</v>
      </c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201">
        <v>0</v>
      </c>
      <c r="Y66" s="80"/>
      <c r="Z66" s="80"/>
      <c r="AA66" s="80"/>
      <c r="AB66" s="80"/>
      <c r="AC66" s="80"/>
      <c r="AD66" s="80"/>
      <c r="AE66" s="201">
        <v>0</v>
      </c>
      <c r="AF66" s="201">
        <v>0</v>
      </c>
      <c r="AG66" s="201">
        <v>0</v>
      </c>
      <c r="AH66" s="201">
        <v>0</v>
      </c>
      <c r="AI66" s="201">
        <v>0</v>
      </c>
      <c r="AJ66" s="203">
        <f t="shared" si="0"/>
        <v>0</v>
      </c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201">
        <f t="shared" si="1"/>
        <v>0</v>
      </c>
      <c r="AW66" s="80"/>
      <c r="AX66" s="80"/>
      <c r="AY66" s="203">
        <f t="shared" si="3"/>
        <v>0</v>
      </c>
      <c r="AZ66" s="203">
        <f t="shared" si="2"/>
        <v>0</v>
      </c>
      <c r="BA66" s="77">
        <v>1513327</v>
      </c>
      <c r="BB66" s="201">
        <v>0</v>
      </c>
      <c r="BC66" s="203">
        <f t="shared" si="4"/>
        <v>-1513327</v>
      </c>
      <c r="BD66" s="78">
        <v>21778182.607162211</v>
      </c>
      <c r="BE66" s="205">
        <f t="shared" si="5"/>
        <v>23291509.607162211</v>
      </c>
      <c r="BF66" s="208">
        <v>19850175.719999999</v>
      </c>
    </row>
    <row r="67" spans="1:58">
      <c r="A67" s="44"/>
      <c r="B67" s="45"/>
      <c r="C67" s="40"/>
      <c r="D67" s="47" t="s">
        <v>172</v>
      </c>
      <c r="E67" s="48"/>
      <c r="F67" s="48"/>
      <c r="G67" s="86">
        <f t="shared" ref="G67:BF67" si="11">G61+G62+G63+G64+G65+G66</f>
        <v>0</v>
      </c>
      <c r="H67" s="86">
        <f t="shared" si="11"/>
        <v>0</v>
      </c>
      <c r="I67" s="86">
        <f t="shared" si="11"/>
        <v>0</v>
      </c>
      <c r="J67" s="86">
        <f t="shared" si="11"/>
        <v>0</v>
      </c>
      <c r="K67" s="86">
        <f t="shared" si="11"/>
        <v>0</v>
      </c>
      <c r="L67" s="86">
        <f t="shared" si="11"/>
        <v>0</v>
      </c>
      <c r="M67" s="86">
        <f t="shared" si="11"/>
        <v>0</v>
      </c>
      <c r="N67" s="86">
        <f t="shared" si="11"/>
        <v>0</v>
      </c>
      <c r="O67" s="86">
        <f t="shared" si="11"/>
        <v>0</v>
      </c>
      <c r="P67" s="86">
        <f t="shared" si="11"/>
        <v>0</v>
      </c>
      <c r="Q67" s="86">
        <f t="shared" si="11"/>
        <v>0</v>
      </c>
      <c r="R67" s="86">
        <f t="shared" si="11"/>
        <v>0</v>
      </c>
      <c r="S67" s="86">
        <f t="shared" si="11"/>
        <v>0</v>
      </c>
      <c r="T67" s="86">
        <f t="shared" si="11"/>
        <v>0</v>
      </c>
      <c r="U67" s="86">
        <f t="shared" si="11"/>
        <v>0</v>
      </c>
      <c r="V67" s="86">
        <f t="shared" si="11"/>
        <v>0</v>
      </c>
      <c r="W67" s="86">
        <f t="shared" si="11"/>
        <v>0</v>
      </c>
      <c r="X67" s="86">
        <f t="shared" si="11"/>
        <v>0</v>
      </c>
      <c r="Y67" s="86">
        <f t="shared" si="11"/>
        <v>0</v>
      </c>
      <c r="Z67" s="86">
        <f t="shared" si="11"/>
        <v>0</v>
      </c>
      <c r="AA67" s="86">
        <f t="shared" si="11"/>
        <v>0</v>
      </c>
      <c r="AB67" s="86">
        <f t="shared" si="11"/>
        <v>0</v>
      </c>
      <c r="AC67" s="86">
        <f t="shared" si="11"/>
        <v>0</v>
      </c>
      <c r="AD67" s="86">
        <f t="shared" si="11"/>
        <v>0</v>
      </c>
      <c r="AE67" s="86">
        <f t="shared" si="11"/>
        <v>0</v>
      </c>
      <c r="AF67" s="86">
        <f t="shared" si="11"/>
        <v>0</v>
      </c>
      <c r="AG67" s="86">
        <f t="shared" si="11"/>
        <v>0</v>
      </c>
      <c r="AH67" s="86">
        <f t="shared" si="11"/>
        <v>0</v>
      </c>
      <c r="AI67" s="86">
        <f t="shared" si="11"/>
        <v>0</v>
      </c>
      <c r="AJ67" s="86">
        <f t="shared" si="11"/>
        <v>0</v>
      </c>
      <c r="AK67" s="86">
        <f t="shared" si="11"/>
        <v>0</v>
      </c>
      <c r="AL67" s="86">
        <f t="shared" si="11"/>
        <v>0</v>
      </c>
      <c r="AM67" s="86">
        <f t="shared" si="11"/>
        <v>0</v>
      </c>
      <c r="AN67" s="86">
        <f t="shared" si="11"/>
        <v>0</v>
      </c>
      <c r="AO67" s="86">
        <f t="shared" si="11"/>
        <v>0</v>
      </c>
      <c r="AP67" s="86">
        <f t="shared" si="11"/>
        <v>0</v>
      </c>
      <c r="AQ67" s="86">
        <f t="shared" si="11"/>
        <v>0</v>
      </c>
      <c r="AR67" s="86">
        <f t="shared" si="11"/>
        <v>0</v>
      </c>
      <c r="AS67" s="86">
        <f t="shared" si="11"/>
        <v>0</v>
      </c>
      <c r="AT67" s="86">
        <f t="shared" si="11"/>
        <v>0</v>
      </c>
      <c r="AU67" s="86">
        <f t="shared" si="11"/>
        <v>0</v>
      </c>
      <c r="AV67" s="86">
        <f t="shared" si="11"/>
        <v>0</v>
      </c>
      <c r="AW67" s="86">
        <f t="shared" si="11"/>
        <v>0</v>
      </c>
      <c r="AX67" s="86">
        <f t="shared" si="11"/>
        <v>0</v>
      </c>
      <c r="AY67" s="86">
        <f t="shared" si="11"/>
        <v>0</v>
      </c>
      <c r="AZ67" s="86">
        <f t="shared" si="11"/>
        <v>0</v>
      </c>
      <c r="BA67" s="86">
        <f t="shared" si="11"/>
        <v>20595588</v>
      </c>
      <c r="BB67" s="86">
        <f t="shared" si="11"/>
        <v>0</v>
      </c>
      <c r="BC67" s="86">
        <f t="shared" si="11"/>
        <v>-20595588</v>
      </c>
      <c r="BD67" s="86">
        <v>325650584.24662769</v>
      </c>
      <c r="BE67" s="86">
        <f t="shared" si="11"/>
        <v>346246172.24662769</v>
      </c>
      <c r="BF67" s="92">
        <f t="shared" si="11"/>
        <v>336898196.34000003</v>
      </c>
    </row>
    <row r="68" spans="1:58">
      <c r="A68" s="4">
        <v>252</v>
      </c>
      <c r="B68" s="4">
        <v>4</v>
      </c>
      <c r="C68" s="5" t="s">
        <v>146</v>
      </c>
      <c r="D68" s="5" t="s">
        <v>147</v>
      </c>
      <c r="E68" s="76">
        <v>10661</v>
      </c>
      <c r="F68" s="5" t="s">
        <v>148</v>
      </c>
      <c r="G68" s="77"/>
      <c r="H68" s="202">
        <v>0</v>
      </c>
      <c r="I68" s="201">
        <v>0</v>
      </c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201">
        <v>0</v>
      </c>
      <c r="Y68" s="80"/>
      <c r="Z68" s="80"/>
      <c r="AA68" s="80"/>
      <c r="AB68" s="80"/>
      <c r="AC68" s="80"/>
      <c r="AD68" s="80"/>
      <c r="AE68" s="201">
        <v>0</v>
      </c>
      <c r="AF68" s="201">
        <v>0</v>
      </c>
      <c r="AG68" s="201">
        <v>0</v>
      </c>
      <c r="AH68" s="201">
        <v>0</v>
      </c>
      <c r="AI68" s="201">
        <v>0</v>
      </c>
      <c r="AJ68" s="203">
        <f t="shared" si="0"/>
        <v>0</v>
      </c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201">
        <f t="shared" si="1"/>
        <v>0</v>
      </c>
      <c r="AW68" s="80"/>
      <c r="AX68" s="80"/>
      <c r="AY68" s="203">
        <f t="shared" si="3"/>
        <v>0</v>
      </c>
      <c r="AZ68" s="203">
        <f t="shared" si="2"/>
        <v>0</v>
      </c>
      <c r="BA68" s="77">
        <v>11305086</v>
      </c>
      <c r="BB68" s="201">
        <v>0</v>
      </c>
      <c r="BC68" s="203">
        <f t="shared" si="4"/>
        <v>-11305086</v>
      </c>
      <c r="BD68" s="78">
        <v>264275694.6199472</v>
      </c>
      <c r="BE68" s="205">
        <f t="shared" si="5"/>
        <v>275580780.6199472</v>
      </c>
      <c r="BF68" s="210">
        <v>621407658.00999999</v>
      </c>
    </row>
    <row r="69" spans="1:58">
      <c r="A69" s="4">
        <v>253</v>
      </c>
      <c r="B69" s="4">
        <v>4</v>
      </c>
      <c r="C69" s="5" t="s">
        <v>146</v>
      </c>
      <c r="D69" s="5" t="s">
        <v>147</v>
      </c>
      <c r="E69" s="76">
        <v>10695</v>
      </c>
      <c r="F69" s="5" t="s">
        <v>149</v>
      </c>
      <c r="G69" s="77"/>
      <c r="H69" s="202">
        <v>0</v>
      </c>
      <c r="I69" s="201">
        <v>0</v>
      </c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201">
        <v>0</v>
      </c>
      <c r="Y69" s="80"/>
      <c r="Z69" s="80"/>
      <c r="AA69" s="80"/>
      <c r="AB69" s="80"/>
      <c r="AC69" s="80"/>
      <c r="AD69" s="80"/>
      <c r="AE69" s="201">
        <v>0</v>
      </c>
      <c r="AF69" s="201">
        <v>0</v>
      </c>
      <c r="AG69" s="201">
        <v>0</v>
      </c>
      <c r="AH69" s="201">
        <v>0</v>
      </c>
      <c r="AI69" s="201">
        <v>0</v>
      </c>
      <c r="AJ69" s="203">
        <f t="shared" si="0"/>
        <v>0</v>
      </c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201">
        <f t="shared" si="1"/>
        <v>0</v>
      </c>
      <c r="AW69" s="80"/>
      <c r="AX69" s="80"/>
      <c r="AY69" s="203">
        <f t="shared" si="3"/>
        <v>0</v>
      </c>
      <c r="AZ69" s="203">
        <f t="shared" si="2"/>
        <v>0</v>
      </c>
      <c r="BA69" s="77">
        <v>7497865</v>
      </c>
      <c r="BB69" s="201">
        <v>0</v>
      </c>
      <c r="BC69" s="203">
        <f t="shared" si="4"/>
        <v>-7497865</v>
      </c>
      <c r="BD69" s="78">
        <v>151731351.72905639</v>
      </c>
      <c r="BE69" s="205">
        <f t="shared" si="5"/>
        <v>159229216.72905639</v>
      </c>
      <c r="BF69" s="210">
        <v>14124444.939999999</v>
      </c>
    </row>
    <row r="70" spans="1:58">
      <c r="A70" s="4">
        <v>254</v>
      </c>
      <c r="B70" s="4">
        <v>4</v>
      </c>
      <c r="C70" s="5" t="s">
        <v>146</v>
      </c>
      <c r="D70" s="5" t="s">
        <v>147</v>
      </c>
      <c r="E70" s="76">
        <v>10807</v>
      </c>
      <c r="F70" s="5" t="s">
        <v>150</v>
      </c>
      <c r="G70" s="77"/>
      <c r="H70" s="202">
        <v>0</v>
      </c>
      <c r="I70" s="201">
        <v>0</v>
      </c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201">
        <v>0</v>
      </c>
      <c r="Y70" s="80"/>
      <c r="Z70" s="80"/>
      <c r="AA70" s="80"/>
      <c r="AB70" s="80"/>
      <c r="AC70" s="80"/>
      <c r="AD70" s="80"/>
      <c r="AE70" s="201">
        <v>0</v>
      </c>
      <c r="AF70" s="201">
        <v>0</v>
      </c>
      <c r="AG70" s="201">
        <v>0</v>
      </c>
      <c r="AH70" s="201">
        <v>0</v>
      </c>
      <c r="AI70" s="201">
        <v>0</v>
      </c>
      <c r="AJ70" s="203">
        <f t="shared" si="0"/>
        <v>0</v>
      </c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201">
        <f t="shared" si="1"/>
        <v>0</v>
      </c>
      <c r="AW70" s="80"/>
      <c r="AX70" s="80"/>
      <c r="AY70" s="203">
        <f t="shared" si="3"/>
        <v>0</v>
      </c>
      <c r="AZ70" s="203">
        <f t="shared" si="2"/>
        <v>0</v>
      </c>
      <c r="BA70" s="77">
        <v>3694418</v>
      </c>
      <c r="BB70" s="201">
        <v>0</v>
      </c>
      <c r="BC70" s="203">
        <f t="shared" si="4"/>
        <v>-3694418</v>
      </c>
      <c r="BD70" s="78">
        <v>41103086.789542697</v>
      </c>
      <c r="BE70" s="205">
        <f t="shared" si="5"/>
        <v>44797504.789542697</v>
      </c>
      <c r="BF70" s="210">
        <v>35753553.57</v>
      </c>
    </row>
    <row r="71" spans="1:58">
      <c r="A71" s="4">
        <v>255</v>
      </c>
      <c r="B71" s="4">
        <v>4</v>
      </c>
      <c r="C71" s="5" t="s">
        <v>146</v>
      </c>
      <c r="D71" s="5" t="s">
        <v>147</v>
      </c>
      <c r="E71" s="76">
        <v>10808</v>
      </c>
      <c r="F71" s="5" t="s">
        <v>151</v>
      </c>
      <c r="G71" s="77"/>
      <c r="H71" s="202">
        <v>0</v>
      </c>
      <c r="I71" s="201">
        <v>0</v>
      </c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201">
        <v>0</v>
      </c>
      <c r="Y71" s="80"/>
      <c r="Z71" s="80"/>
      <c r="AA71" s="80"/>
      <c r="AB71" s="80"/>
      <c r="AC71" s="80"/>
      <c r="AD71" s="80"/>
      <c r="AE71" s="201">
        <v>0</v>
      </c>
      <c r="AF71" s="201">
        <v>0</v>
      </c>
      <c r="AG71" s="201">
        <v>0</v>
      </c>
      <c r="AH71" s="201">
        <v>0</v>
      </c>
      <c r="AI71" s="201">
        <v>0</v>
      </c>
      <c r="AJ71" s="203">
        <f t="shared" ref="AJ71:AJ84" si="12">G71+H71+I71+X71+AE71+AF71+AG71+AH71+AI71</f>
        <v>0</v>
      </c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201">
        <f t="shared" ref="AV71:AV84" si="13">SUM(AK71:AU71)</f>
        <v>0</v>
      </c>
      <c r="AW71" s="80"/>
      <c r="AX71" s="80"/>
      <c r="AY71" s="203">
        <f t="shared" si="3"/>
        <v>0</v>
      </c>
      <c r="AZ71" s="203">
        <f t="shared" ref="AZ71:AZ84" si="14">AJ71-AY71</f>
        <v>0</v>
      </c>
      <c r="BA71" s="77">
        <v>2433381</v>
      </c>
      <c r="BB71" s="201">
        <v>0</v>
      </c>
      <c r="BC71" s="203">
        <f t="shared" si="4"/>
        <v>-2433381</v>
      </c>
      <c r="BD71" s="78">
        <v>30725267.062083676</v>
      </c>
      <c r="BE71" s="205">
        <f t="shared" si="5"/>
        <v>33158648.062083676</v>
      </c>
      <c r="BF71" s="211">
        <v>20793329.239999998</v>
      </c>
    </row>
    <row r="72" spans="1:58">
      <c r="A72" s="4">
        <v>256</v>
      </c>
      <c r="B72" s="4">
        <v>4</v>
      </c>
      <c r="C72" s="5" t="s">
        <v>146</v>
      </c>
      <c r="D72" s="5" t="s">
        <v>147</v>
      </c>
      <c r="E72" s="76">
        <v>10809</v>
      </c>
      <c r="F72" s="5" t="s">
        <v>152</v>
      </c>
      <c r="G72" s="77"/>
      <c r="H72" s="202">
        <v>0</v>
      </c>
      <c r="I72" s="201">
        <v>0</v>
      </c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201">
        <v>0</v>
      </c>
      <c r="Y72" s="80"/>
      <c r="Z72" s="80"/>
      <c r="AA72" s="80"/>
      <c r="AB72" s="80"/>
      <c r="AC72" s="80"/>
      <c r="AD72" s="80"/>
      <c r="AE72" s="201">
        <v>0</v>
      </c>
      <c r="AF72" s="201">
        <v>0</v>
      </c>
      <c r="AG72" s="201">
        <v>0</v>
      </c>
      <c r="AH72" s="201">
        <v>0</v>
      </c>
      <c r="AI72" s="201">
        <v>0</v>
      </c>
      <c r="AJ72" s="203">
        <f t="shared" si="12"/>
        <v>0</v>
      </c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201">
        <f t="shared" si="13"/>
        <v>0</v>
      </c>
      <c r="AW72" s="80"/>
      <c r="AX72" s="80"/>
      <c r="AY72" s="203">
        <f t="shared" ref="AY72:AY84" si="15">SUM(AV72:AX72)</f>
        <v>0</v>
      </c>
      <c r="AZ72" s="203">
        <f t="shared" si="14"/>
        <v>0</v>
      </c>
      <c r="BA72" s="77">
        <v>1604047</v>
      </c>
      <c r="BB72" s="201">
        <v>0</v>
      </c>
      <c r="BC72" s="203">
        <f t="shared" ref="BC72:BC84" si="16">AZ72-BA72</f>
        <v>-1604047</v>
      </c>
      <c r="BD72" s="78">
        <v>17916038.002877086</v>
      </c>
      <c r="BE72" s="205">
        <f t="shared" ref="BE72:BE84" si="17">BD72-BC72</f>
        <v>19520085.002877086</v>
      </c>
      <c r="BF72" s="211">
        <v>29310909.800000001</v>
      </c>
    </row>
    <row r="73" spans="1:58">
      <c r="A73" s="4">
        <v>257</v>
      </c>
      <c r="B73" s="4">
        <v>4</v>
      </c>
      <c r="C73" s="5" t="s">
        <v>146</v>
      </c>
      <c r="D73" s="5" t="s">
        <v>147</v>
      </c>
      <c r="E73" s="76">
        <v>10810</v>
      </c>
      <c r="F73" s="5" t="s">
        <v>153</v>
      </c>
      <c r="G73" s="77"/>
      <c r="H73" s="202">
        <v>0</v>
      </c>
      <c r="I73" s="201">
        <v>0</v>
      </c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201">
        <v>0</v>
      </c>
      <c r="Y73" s="80"/>
      <c r="Z73" s="80"/>
      <c r="AA73" s="80"/>
      <c r="AB73" s="80"/>
      <c r="AC73" s="80"/>
      <c r="AD73" s="80"/>
      <c r="AE73" s="201">
        <v>0</v>
      </c>
      <c r="AF73" s="201">
        <v>0</v>
      </c>
      <c r="AG73" s="201">
        <v>0</v>
      </c>
      <c r="AH73" s="201">
        <v>0</v>
      </c>
      <c r="AI73" s="201">
        <v>0</v>
      </c>
      <c r="AJ73" s="203">
        <f t="shared" si="12"/>
        <v>0</v>
      </c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201">
        <f t="shared" si="13"/>
        <v>0</v>
      </c>
      <c r="AW73" s="80"/>
      <c r="AX73" s="80"/>
      <c r="AY73" s="203">
        <f t="shared" si="15"/>
        <v>0</v>
      </c>
      <c r="AZ73" s="203">
        <f t="shared" si="14"/>
        <v>0</v>
      </c>
      <c r="BA73" s="77">
        <v>1080611</v>
      </c>
      <c r="BB73" s="201">
        <v>0</v>
      </c>
      <c r="BC73" s="203">
        <f t="shared" si="16"/>
        <v>-1080611</v>
      </c>
      <c r="BD73" s="78">
        <v>18339753.163181629</v>
      </c>
      <c r="BE73" s="205">
        <f t="shared" si="17"/>
        <v>19420364.163181629</v>
      </c>
      <c r="BF73" s="210">
        <v>7860002.7599999998</v>
      </c>
    </row>
    <row r="74" spans="1:58">
      <c r="A74" s="4">
        <v>258</v>
      </c>
      <c r="B74" s="4">
        <v>4</v>
      </c>
      <c r="C74" s="5" t="s">
        <v>146</v>
      </c>
      <c r="D74" s="5" t="s">
        <v>147</v>
      </c>
      <c r="E74" s="76">
        <v>10811</v>
      </c>
      <c r="F74" s="5" t="s">
        <v>154</v>
      </c>
      <c r="G74" s="77"/>
      <c r="H74" s="202">
        <v>0</v>
      </c>
      <c r="I74" s="201">
        <v>0</v>
      </c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201">
        <v>0</v>
      </c>
      <c r="Y74" s="80"/>
      <c r="Z74" s="80"/>
      <c r="AA74" s="80"/>
      <c r="AB74" s="80"/>
      <c r="AC74" s="80"/>
      <c r="AD74" s="80"/>
      <c r="AE74" s="201">
        <v>0</v>
      </c>
      <c r="AF74" s="201">
        <v>0</v>
      </c>
      <c r="AG74" s="201">
        <v>0</v>
      </c>
      <c r="AH74" s="201">
        <v>0</v>
      </c>
      <c r="AI74" s="201">
        <v>0</v>
      </c>
      <c r="AJ74" s="203">
        <f t="shared" si="12"/>
        <v>0</v>
      </c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201">
        <f t="shared" si="13"/>
        <v>0</v>
      </c>
      <c r="AW74" s="80"/>
      <c r="AX74" s="80"/>
      <c r="AY74" s="203">
        <f t="shared" si="15"/>
        <v>0</v>
      </c>
      <c r="AZ74" s="203">
        <f t="shared" si="14"/>
        <v>0</v>
      </c>
      <c r="BA74" s="77">
        <v>1571473</v>
      </c>
      <c r="BB74" s="201">
        <v>0</v>
      </c>
      <c r="BC74" s="203">
        <f t="shared" si="16"/>
        <v>-1571473</v>
      </c>
      <c r="BD74" s="78">
        <v>21506013.555457368</v>
      </c>
      <c r="BE74" s="205">
        <f t="shared" si="17"/>
        <v>23077486.555457368</v>
      </c>
      <c r="BF74" s="211">
        <v>-5002767.3</v>
      </c>
    </row>
    <row r="75" spans="1:58">
      <c r="A75" s="4">
        <v>259</v>
      </c>
      <c r="B75" s="4">
        <v>4</v>
      </c>
      <c r="C75" s="5" t="s">
        <v>146</v>
      </c>
      <c r="D75" s="5" t="s">
        <v>147</v>
      </c>
      <c r="E75" s="76">
        <v>10812</v>
      </c>
      <c r="F75" s="5" t="s">
        <v>155</v>
      </c>
      <c r="G75" s="77"/>
      <c r="H75" s="202">
        <v>0</v>
      </c>
      <c r="I75" s="201">
        <v>0</v>
      </c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201">
        <v>0</v>
      </c>
      <c r="Y75" s="80"/>
      <c r="Z75" s="80"/>
      <c r="AA75" s="80"/>
      <c r="AB75" s="80"/>
      <c r="AC75" s="80"/>
      <c r="AD75" s="80"/>
      <c r="AE75" s="201">
        <v>0</v>
      </c>
      <c r="AF75" s="201">
        <v>0</v>
      </c>
      <c r="AG75" s="201">
        <v>0</v>
      </c>
      <c r="AH75" s="201">
        <v>0</v>
      </c>
      <c r="AI75" s="201">
        <v>0</v>
      </c>
      <c r="AJ75" s="203">
        <f t="shared" si="12"/>
        <v>0</v>
      </c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201">
        <f t="shared" si="13"/>
        <v>0</v>
      </c>
      <c r="AW75" s="80"/>
      <c r="AX75" s="80"/>
      <c r="AY75" s="203">
        <f t="shared" si="15"/>
        <v>0</v>
      </c>
      <c r="AZ75" s="203">
        <f t="shared" si="14"/>
        <v>0</v>
      </c>
      <c r="BA75" s="77">
        <v>785504</v>
      </c>
      <c r="BB75" s="201">
        <v>0</v>
      </c>
      <c r="BC75" s="203">
        <f t="shared" si="16"/>
        <v>-785504</v>
      </c>
      <c r="BD75" s="78">
        <v>13246740.329521049</v>
      </c>
      <c r="BE75" s="205">
        <f t="shared" si="17"/>
        <v>14032244.329521049</v>
      </c>
      <c r="BF75" s="210">
        <v>3943105.74</v>
      </c>
    </row>
    <row r="76" spans="1:58">
      <c r="A76" s="4">
        <v>260</v>
      </c>
      <c r="B76" s="4">
        <v>4</v>
      </c>
      <c r="C76" s="5" t="s">
        <v>146</v>
      </c>
      <c r="D76" s="5" t="s">
        <v>147</v>
      </c>
      <c r="E76" s="76">
        <v>10813</v>
      </c>
      <c r="F76" s="5" t="s">
        <v>156</v>
      </c>
      <c r="G76" s="77"/>
      <c r="H76" s="202">
        <v>0</v>
      </c>
      <c r="I76" s="201">
        <v>0</v>
      </c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201">
        <v>0</v>
      </c>
      <c r="Y76" s="80"/>
      <c r="Z76" s="80"/>
      <c r="AA76" s="80"/>
      <c r="AB76" s="80"/>
      <c r="AC76" s="80"/>
      <c r="AD76" s="80"/>
      <c r="AE76" s="201">
        <v>0</v>
      </c>
      <c r="AF76" s="201">
        <v>0</v>
      </c>
      <c r="AG76" s="201">
        <v>0</v>
      </c>
      <c r="AH76" s="201">
        <v>0</v>
      </c>
      <c r="AI76" s="201">
        <v>0</v>
      </c>
      <c r="AJ76" s="203">
        <f t="shared" si="12"/>
        <v>0</v>
      </c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201">
        <f t="shared" si="13"/>
        <v>0</v>
      </c>
      <c r="AW76" s="80"/>
      <c r="AX76" s="80"/>
      <c r="AY76" s="203">
        <f t="shared" si="15"/>
        <v>0</v>
      </c>
      <c r="AZ76" s="203">
        <f t="shared" si="14"/>
        <v>0</v>
      </c>
      <c r="BA76" s="77">
        <v>1195650</v>
      </c>
      <c r="BB76" s="201">
        <v>0</v>
      </c>
      <c r="BC76" s="203">
        <f t="shared" si="16"/>
        <v>-1195650</v>
      </c>
      <c r="BD76" s="78">
        <v>15298244.33099556</v>
      </c>
      <c r="BE76" s="205">
        <f t="shared" si="17"/>
        <v>16493894.33099556</v>
      </c>
      <c r="BF76" s="211">
        <v>7451775.5700000003</v>
      </c>
    </row>
    <row r="77" spans="1:58">
      <c r="A77" s="4">
        <v>261</v>
      </c>
      <c r="B77" s="4">
        <v>4</v>
      </c>
      <c r="C77" s="5" t="s">
        <v>146</v>
      </c>
      <c r="D77" s="5" t="s">
        <v>147</v>
      </c>
      <c r="E77" s="76">
        <v>10814</v>
      </c>
      <c r="F77" s="5" t="s">
        <v>157</v>
      </c>
      <c r="G77" s="77"/>
      <c r="H77" s="202">
        <v>0</v>
      </c>
      <c r="I77" s="201">
        <v>0</v>
      </c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201">
        <v>0</v>
      </c>
      <c r="Y77" s="80"/>
      <c r="Z77" s="80"/>
      <c r="AA77" s="80"/>
      <c r="AB77" s="80"/>
      <c r="AC77" s="80"/>
      <c r="AD77" s="80"/>
      <c r="AE77" s="201">
        <v>0</v>
      </c>
      <c r="AF77" s="201">
        <v>0</v>
      </c>
      <c r="AG77" s="201">
        <v>0</v>
      </c>
      <c r="AH77" s="201">
        <v>0</v>
      </c>
      <c r="AI77" s="201">
        <v>0</v>
      </c>
      <c r="AJ77" s="203">
        <f t="shared" si="12"/>
        <v>0</v>
      </c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201">
        <f t="shared" si="13"/>
        <v>0</v>
      </c>
      <c r="AW77" s="80"/>
      <c r="AX77" s="80"/>
      <c r="AY77" s="203">
        <f t="shared" si="15"/>
        <v>0</v>
      </c>
      <c r="AZ77" s="203">
        <f t="shared" si="14"/>
        <v>0</v>
      </c>
      <c r="BA77" s="77">
        <v>2254994</v>
      </c>
      <c r="BB77" s="201">
        <v>0</v>
      </c>
      <c r="BC77" s="203">
        <f t="shared" si="16"/>
        <v>-2254994</v>
      </c>
      <c r="BD77" s="78">
        <v>27563624.799811259</v>
      </c>
      <c r="BE77" s="205">
        <f t="shared" si="17"/>
        <v>29818618.799811259</v>
      </c>
      <c r="BF77" s="210">
        <v>7037322.6900000004</v>
      </c>
    </row>
    <row r="78" spans="1:58">
      <c r="A78" s="4">
        <v>262</v>
      </c>
      <c r="B78" s="4">
        <v>4</v>
      </c>
      <c r="C78" s="5" t="s">
        <v>146</v>
      </c>
      <c r="D78" s="5" t="s">
        <v>147</v>
      </c>
      <c r="E78" s="76">
        <v>10815</v>
      </c>
      <c r="F78" s="5" t="s">
        <v>158</v>
      </c>
      <c r="G78" s="77"/>
      <c r="H78" s="202">
        <v>0</v>
      </c>
      <c r="I78" s="201">
        <v>0</v>
      </c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201">
        <v>0</v>
      </c>
      <c r="Y78" s="80"/>
      <c r="Z78" s="80"/>
      <c r="AA78" s="80"/>
      <c r="AB78" s="80"/>
      <c r="AC78" s="80"/>
      <c r="AD78" s="80"/>
      <c r="AE78" s="201">
        <v>0</v>
      </c>
      <c r="AF78" s="201">
        <v>0</v>
      </c>
      <c r="AG78" s="201">
        <v>0</v>
      </c>
      <c r="AH78" s="201">
        <v>0</v>
      </c>
      <c r="AI78" s="201">
        <v>0</v>
      </c>
      <c r="AJ78" s="203">
        <f t="shared" si="12"/>
        <v>0</v>
      </c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201">
        <f t="shared" si="13"/>
        <v>0</v>
      </c>
      <c r="AW78" s="80"/>
      <c r="AX78" s="80"/>
      <c r="AY78" s="203">
        <f t="shared" si="15"/>
        <v>0</v>
      </c>
      <c r="AZ78" s="203">
        <f t="shared" si="14"/>
        <v>0</v>
      </c>
      <c r="BA78" s="77">
        <v>2330119</v>
      </c>
      <c r="BB78" s="201">
        <v>0</v>
      </c>
      <c r="BC78" s="203">
        <f t="shared" si="16"/>
        <v>-2330119</v>
      </c>
      <c r="BD78" s="78">
        <v>23169023.73665265</v>
      </c>
      <c r="BE78" s="205">
        <f t="shared" si="17"/>
        <v>25499142.73665265</v>
      </c>
      <c r="BF78" s="211">
        <v>-3369245.78</v>
      </c>
    </row>
    <row r="79" spans="1:58">
      <c r="A79" s="4">
        <v>263</v>
      </c>
      <c r="B79" s="4">
        <v>4</v>
      </c>
      <c r="C79" s="5" t="s">
        <v>146</v>
      </c>
      <c r="D79" s="5" t="s">
        <v>147</v>
      </c>
      <c r="E79" s="76">
        <v>10816</v>
      </c>
      <c r="F79" s="5" t="s">
        <v>159</v>
      </c>
      <c r="G79" s="77"/>
      <c r="H79" s="202">
        <v>0</v>
      </c>
      <c r="I79" s="201">
        <v>0</v>
      </c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201">
        <v>0</v>
      </c>
      <c r="Y79" s="80"/>
      <c r="Z79" s="80"/>
      <c r="AA79" s="80"/>
      <c r="AB79" s="80"/>
      <c r="AC79" s="80"/>
      <c r="AD79" s="80"/>
      <c r="AE79" s="201">
        <v>0</v>
      </c>
      <c r="AF79" s="201">
        <v>0</v>
      </c>
      <c r="AG79" s="201">
        <v>0</v>
      </c>
      <c r="AH79" s="201">
        <v>0</v>
      </c>
      <c r="AI79" s="201">
        <v>0</v>
      </c>
      <c r="AJ79" s="203">
        <f t="shared" si="12"/>
        <v>0</v>
      </c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201">
        <f t="shared" si="13"/>
        <v>0</v>
      </c>
      <c r="AW79" s="80"/>
      <c r="AX79" s="80"/>
      <c r="AY79" s="203">
        <f t="shared" si="15"/>
        <v>0</v>
      </c>
      <c r="AZ79" s="203">
        <f t="shared" si="14"/>
        <v>0</v>
      </c>
      <c r="BA79" s="77">
        <v>1277916</v>
      </c>
      <c r="BB79" s="201">
        <v>0</v>
      </c>
      <c r="BC79" s="203">
        <f t="shared" si="16"/>
        <v>-1277916</v>
      </c>
      <c r="BD79" s="78">
        <v>16560216.341902595</v>
      </c>
      <c r="BE79" s="205">
        <f t="shared" si="17"/>
        <v>17838132.341902595</v>
      </c>
      <c r="BF79" s="210">
        <v>5651778.7599999998</v>
      </c>
    </row>
    <row r="80" spans="1:58">
      <c r="A80" s="44"/>
      <c r="B80" s="45"/>
      <c r="C80" s="40"/>
      <c r="D80" s="47" t="s">
        <v>173</v>
      </c>
      <c r="E80" s="48"/>
      <c r="F80" s="48"/>
      <c r="G80" s="86">
        <f t="shared" ref="G80:BF80" si="18">G68+G69+G70+G71+G72+G73+G74+G75+G76+G77+G78+G79</f>
        <v>0</v>
      </c>
      <c r="H80" s="86">
        <f t="shared" si="18"/>
        <v>0</v>
      </c>
      <c r="I80" s="86">
        <f t="shared" si="18"/>
        <v>0</v>
      </c>
      <c r="J80" s="86">
        <f t="shared" si="18"/>
        <v>0</v>
      </c>
      <c r="K80" s="86">
        <f t="shared" si="18"/>
        <v>0</v>
      </c>
      <c r="L80" s="86">
        <f t="shared" si="18"/>
        <v>0</v>
      </c>
      <c r="M80" s="86">
        <f t="shared" si="18"/>
        <v>0</v>
      </c>
      <c r="N80" s="86">
        <f t="shared" si="18"/>
        <v>0</v>
      </c>
      <c r="O80" s="86">
        <f t="shared" si="18"/>
        <v>0</v>
      </c>
      <c r="P80" s="86">
        <f t="shared" si="18"/>
        <v>0</v>
      </c>
      <c r="Q80" s="86">
        <f t="shared" si="18"/>
        <v>0</v>
      </c>
      <c r="R80" s="86">
        <f t="shared" si="18"/>
        <v>0</v>
      </c>
      <c r="S80" s="86">
        <f t="shared" si="18"/>
        <v>0</v>
      </c>
      <c r="T80" s="86">
        <f t="shared" si="18"/>
        <v>0</v>
      </c>
      <c r="U80" s="86">
        <f t="shared" si="18"/>
        <v>0</v>
      </c>
      <c r="V80" s="86">
        <f t="shared" si="18"/>
        <v>0</v>
      </c>
      <c r="W80" s="86">
        <f t="shared" si="18"/>
        <v>0</v>
      </c>
      <c r="X80" s="86">
        <f t="shared" si="18"/>
        <v>0</v>
      </c>
      <c r="Y80" s="86">
        <f t="shared" si="18"/>
        <v>0</v>
      </c>
      <c r="Z80" s="86">
        <f t="shared" si="18"/>
        <v>0</v>
      </c>
      <c r="AA80" s="86">
        <f t="shared" si="18"/>
        <v>0</v>
      </c>
      <c r="AB80" s="86">
        <f t="shared" si="18"/>
        <v>0</v>
      </c>
      <c r="AC80" s="86">
        <f t="shared" si="18"/>
        <v>0</v>
      </c>
      <c r="AD80" s="86">
        <f t="shared" si="18"/>
        <v>0</v>
      </c>
      <c r="AE80" s="86">
        <f t="shared" si="18"/>
        <v>0</v>
      </c>
      <c r="AF80" s="86">
        <f t="shared" si="18"/>
        <v>0</v>
      </c>
      <c r="AG80" s="86">
        <f t="shared" si="18"/>
        <v>0</v>
      </c>
      <c r="AH80" s="86">
        <f t="shared" si="18"/>
        <v>0</v>
      </c>
      <c r="AI80" s="86">
        <f t="shared" si="18"/>
        <v>0</v>
      </c>
      <c r="AJ80" s="86">
        <f t="shared" si="18"/>
        <v>0</v>
      </c>
      <c r="AK80" s="86">
        <f t="shared" si="18"/>
        <v>0</v>
      </c>
      <c r="AL80" s="86">
        <f t="shared" si="18"/>
        <v>0</v>
      </c>
      <c r="AM80" s="86">
        <f t="shared" si="18"/>
        <v>0</v>
      </c>
      <c r="AN80" s="86">
        <f t="shared" si="18"/>
        <v>0</v>
      </c>
      <c r="AO80" s="86">
        <f t="shared" si="18"/>
        <v>0</v>
      </c>
      <c r="AP80" s="86">
        <f t="shared" si="18"/>
        <v>0</v>
      </c>
      <c r="AQ80" s="86">
        <f t="shared" si="18"/>
        <v>0</v>
      </c>
      <c r="AR80" s="86">
        <f t="shared" si="18"/>
        <v>0</v>
      </c>
      <c r="AS80" s="86">
        <f t="shared" si="18"/>
        <v>0</v>
      </c>
      <c r="AT80" s="86">
        <f t="shared" si="18"/>
        <v>0</v>
      </c>
      <c r="AU80" s="86">
        <f t="shared" si="18"/>
        <v>0</v>
      </c>
      <c r="AV80" s="86">
        <f t="shared" si="18"/>
        <v>0</v>
      </c>
      <c r="AW80" s="86">
        <f t="shared" si="18"/>
        <v>0</v>
      </c>
      <c r="AX80" s="86">
        <f t="shared" si="18"/>
        <v>0</v>
      </c>
      <c r="AY80" s="86">
        <f t="shared" si="18"/>
        <v>0</v>
      </c>
      <c r="AZ80" s="86">
        <f t="shared" si="18"/>
        <v>0</v>
      </c>
      <c r="BA80" s="86">
        <f t="shared" si="18"/>
        <v>37031064</v>
      </c>
      <c r="BB80" s="86">
        <f t="shared" si="18"/>
        <v>0</v>
      </c>
      <c r="BC80" s="86">
        <f t="shared" si="18"/>
        <v>-37031064</v>
      </c>
      <c r="BD80" s="86">
        <v>641435054.46102905</v>
      </c>
      <c r="BE80" s="86">
        <f t="shared" si="18"/>
        <v>678466118.46102905</v>
      </c>
      <c r="BF80" s="92">
        <f t="shared" si="18"/>
        <v>744961868.00000024</v>
      </c>
    </row>
    <row r="81" spans="1:58">
      <c r="A81" s="4">
        <v>264</v>
      </c>
      <c r="B81" s="4">
        <v>4</v>
      </c>
      <c r="C81" s="5" t="s">
        <v>160</v>
      </c>
      <c r="D81" s="5" t="s">
        <v>161</v>
      </c>
      <c r="E81" s="76">
        <v>10698</v>
      </c>
      <c r="F81" s="5" t="s">
        <v>162</v>
      </c>
      <c r="G81" s="77"/>
      <c r="H81" s="202">
        <v>0</v>
      </c>
      <c r="I81" s="201">
        <v>0</v>
      </c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201">
        <v>0</v>
      </c>
      <c r="Y81" s="80"/>
      <c r="Z81" s="80"/>
      <c r="AA81" s="80"/>
      <c r="AB81" s="80"/>
      <c r="AC81" s="80"/>
      <c r="AD81" s="80"/>
      <c r="AE81" s="201">
        <v>0</v>
      </c>
      <c r="AF81" s="201">
        <v>0</v>
      </c>
      <c r="AG81" s="201">
        <v>0</v>
      </c>
      <c r="AH81" s="201">
        <v>0</v>
      </c>
      <c r="AI81" s="201">
        <v>0</v>
      </c>
      <c r="AJ81" s="203">
        <f t="shared" si="12"/>
        <v>0</v>
      </c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201">
        <f t="shared" si="13"/>
        <v>0</v>
      </c>
      <c r="AW81" s="80"/>
      <c r="AX81" s="80"/>
      <c r="AY81" s="203">
        <f t="shared" si="15"/>
        <v>0</v>
      </c>
      <c r="AZ81" s="203">
        <f t="shared" si="14"/>
        <v>0</v>
      </c>
      <c r="BA81" s="77">
        <v>6737525</v>
      </c>
      <c r="BB81" s="201">
        <v>0</v>
      </c>
      <c r="BC81" s="203">
        <f t="shared" si="16"/>
        <v>-6737525</v>
      </c>
      <c r="BD81" s="78">
        <v>159295887.51370627</v>
      </c>
      <c r="BE81" s="205">
        <f t="shared" si="17"/>
        <v>166033412.51370627</v>
      </c>
      <c r="BF81" s="206">
        <v>58979776</v>
      </c>
    </row>
    <row r="82" spans="1:58">
      <c r="A82" s="4">
        <v>265</v>
      </c>
      <c r="B82" s="4">
        <v>4</v>
      </c>
      <c r="C82" s="5" t="s">
        <v>160</v>
      </c>
      <c r="D82" s="5" t="s">
        <v>161</v>
      </c>
      <c r="E82" s="76">
        <v>10863</v>
      </c>
      <c r="F82" s="5" t="s">
        <v>163</v>
      </c>
      <c r="G82" s="77"/>
      <c r="H82" s="202">
        <v>0</v>
      </c>
      <c r="I82" s="201">
        <v>0</v>
      </c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201">
        <v>0</v>
      </c>
      <c r="Y82" s="80"/>
      <c r="Z82" s="80"/>
      <c r="AA82" s="80"/>
      <c r="AB82" s="80"/>
      <c r="AC82" s="80"/>
      <c r="AD82" s="80"/>
      <c r="AE82" s="201">
        <v>0</v>
      </c>
      <c r="AF82" s="201">
        <v>0</v>
      </c>
      <c r="AG82" s="201">
        <v>0</v>
      </c>
      <c r="AH82" s="201">
        <v>0</v>
      </c>
      <c r="AI82" s="201">
        <v>0</v>
      </c>
      <c r="AJ82" s="203">
        <f t="shared" si="12"/>
        <v>0</v>
      </c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201">
        <f t="shared" si="13"/>
        <v>0</v>
      </c>
      <c r="AW82" s="80"/>
      <c r="AX82" s="80"/>
      <c r="AY82" s="203">
        <f t="shared" si="15"/>
        <v>0</v>
      </c>
      <c r="AZ82" s="203">
        <f t="shared" si="14"/>
        <v>0</v>
      </c>
      <c r="BA82" s="77">
        <v>1543744</v>
      </c>
      <c r="BB82" s="201">
        <v>0</v>
      </c>
      <c r="BC82" s="203">
        <f t="shared" si="16"/>
        <v>-1543744</v>
      </c>
      <c r="BD82" s="78">
        <v>22301424.251918878</v>
      </c>
      <c r="BE82" s="205">
        <f t="shared" si="17"/>
        <v>23845168.251918878</v>
      </c>
      <c r="BF82" s="206">
        <v>-567933</v>
      </c>
    </row>
    <row r="83" spans="1:58">
      <c r="A83" s="4">
        <v>266</v>
      </c>
      <c r="B83" s="4">
        <v>4</v>
      </c>
      <c r="C83" s="5" t="s">
        <v>160</v>
      </c>
      <c r="D83" s="5" t="s">
        <v>161</v>
      </c>
      <c r="E83" s="76">
        <v>10864</v>
      </c>
      <c r="F83" s="5" t="s">
        <v>164</v>
      </c>
      <c r="G83" s="77"/>
      <c r="H83" s="202">
        <v>0</v>
      </c>
      <c r="I83" s="201">
        <v>0</v>
      </c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201">
        <v>0</v>
      </c>
      <c r="Y83" s="80"/>
      <c r="Z83" s="80"/>
      <c r="AA83" s="80"/>
      <c r="AB83" s="80"/>
      <c r="AC83" s="80"/>
      <c r="AD83" s="80"/>
      <c r="AE83" s="201">
        <v>0</v>
      </c>
      <c r="AF83" s="201">
        <v>0</v>
      </c>
      <c r="AG83" s="201">
        <v>0</v>
      </c>
      <c r="AH83" s="201">
        <v>0</v>
      </c>
      <c r="AI83" s="201">
        <v>0</v>
      </c>
      <c r="AJ83" s="203">
        <f t="shared" si="12"/>
        <v>0</v>
      </c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201">
        <f t="shared" si="13"/>
        <v>0</v>
      </c>
      <c r="AW83" s="80"/>
      <c r="AX83" s="80"/>
      <c r="AY83" s="203">
        <f t="shared" si="15"/>
        <v>0</v>
      </c>
      <c r="AZ83" s="203">
        <f t="shared" si="14"/>
        <v>0</v>
      </c>
      <c r="BA83" s="77">
        <v>3228870</v>
      </c>
      <c r="BB83" s="201">
        <v>0</v>
      </c>
      <c r="BC83" s="203">
        <f t="shared" si="16"/>
        <v>-3228870</v>
      </c>
      <c r="BD83" s="78">
        <v>43955304.245651953</v>
      </c>
      <c r="BE83" s="205">
        <f t="shared" si="17"/>
        <v>47184174.245651953</v>
      </c>
      <c r="BF83" s="206">
        <v>23665394</v>
      </c>
    </row>
    <row r="84" spans="1:58">
      <c r="A84" s="4">
        <v>267</v>
      </c>
      <c r="B84" s="4">
        <v>4</v>
      </c>
      <c r="C84" s="5" t="s">
        <v>160</v>
      </c>
      <c r="D84" s="5" t="s">
        <v>161</v>
      </c>
      <c r="E84" s="76">
        <v>10865</v>
      </c>
      <c r="F84" s="5" t="s">
        <v>165</v>
      </c>
      <c r="G84" s="77"/>
      <c r="H84" s="202">
        <v>0</v>
      </c>
      <c r="I84" s="201">
        <v>0</v>
      </c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201">
        <v>0</v>
      </c>
      <c r="Y84" s="80"/>
      <c r="Z84" s="80"/>
      <c r="AA84" s="80"/>
      <c r="AB84" s="80"/>
      <c r="AC84" s="80"/>
      <c r="AD84" s="80"/>
      <c r="AE84" s="201">
        <v>0</v>
      </c>
      <c r="AF84" s="201">
        <v>0</v>
      </c>
      <c r="AG84" s="201">
        <v>0</v>
      </c>
      <c r="AH84" s="201">
        <v>0</v>
      </c>
      <c r="AI84" s="201">
        <v>0</v>
      </c>
      <c r="AJ84" s="203">
        <f t="shared" si="12"/>
        <v>0</v>
      </c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201">
        <f t="shared" si="13"/>
        <v>0</v>
      </c>
      <c r="AW84" s="80"/>
      <c r="AX84" s="80"/>
      <c r="AY84" s="203">
        <f t="shared" si="15"/>
        <v>0</v>
      </c>
      <c r="AZ84" s="203">
        <f t="shared" si="14"/>
        <v>0</v>
      </c>
      <c r="BA84" s="77">
        <v>2710164</v>
      </c>
      <c r="BB84" s="201">
        <v>0</v>
      </c>
      <c r="BC84" s="203">
        <f t="shared" si="16"/>
        <v>-2710164</v>
      </c>
      <c r="BD84" s="78">
        <v>33465087.263042033</v>
      </c>
      <c r="BE84" s="205">
        <f t="shared" si="17"/>
        <v>36175251.263042033</v>
      </c>
      <c r="BF84" s="206">
        <v>4190130</v>
      </c>
    </row>
    <row r="85" spans="1:58">
      <c r="A85" s="44"/>
      <c r="B85" s="45"/>
      <c r="C85" s="40"/>
      <c r="D85" s="47" t="s">
        <v>174</v>
      </c>
      <c r="E85" s="48"/>
      <c r="F85" s="48"/>
      <c r="G85" s="86">
        <f t="shared" ref="G85:BF85" si="19">G81+G82+G83+G84</f>
        <v>0</v>
      </c>
      <c r="H85" s="86">
        <f t="shared" si="19"/>
        <v>0</v>
      </c>
      <c r="I85" s="86">
        <f t="shared" si="19"/>
        <v>0</v>
      </c>
      <c r="J85" s="86">
        <f t="shared" si="19"/>
        <v>0</v>
      </c>
      <c r="K85" s="86">
        <f t="shared" si="19"/>
        <v>0</v>
      </c>
      <c r="L85" s="86">
        <f t="shared" si="19"/>
        <v>0</v>
      </c>
      <c r="M85" s="86">
        <f t="shared" si="19"/>
        <v>0</v>
      </c>
      <c r="N85" s="86">
        <f t="shared" si="19"/>
        <v>0</v>
      </c>
      <c r="O85" s="86">
        <f t="shared" si="19"/>
        <v>0</v>
      </c>
      <c r="P85" s="86">
        <f t="shared" si="19"/>
        <v>0</v>
      </c>
      <c r="Q85" s="86">
        <f t="shared" si="19"/>
        <v>0</v>
      </c>
      <c r="R85" s="86">
        <f t="shared" si="19"/>
        <v>0</v>
      </c>
      <c r="S85" s="86">
        <f t="shared" si="19"/>
        <v>0</v>
      </c>
      <c r="T85" s="86">
        <f t="shared" si="19"/>
        <v>0</v>
      </c>
      <c r="U85" s="86">
        <f t="shared" si="19"/>
        <v>0</v>
      </c>
      <c r="V85" s="86">
        <f t="shared" si="19"/>
        <v>0</v>
      </c>
      <c r="W85" s="86">
        <f t="shared" si="19"/>
        <v>0</v>
      </c>
      <c r="X85" s="86">
        <f t="shared" si="19"/>
        <v>0</v>
      </c>
      <c r="Y85" s="86">
        <f t="shared" si="19"/>
        <v>0</v>
      </c>
      <c r="Z85" s="86">
        <f t="shared" si="19"/>
        <v>0</v>
      </c>
      <c r="AA85" s="86">
        <f t="shared" si="19"/>
        <v>0</v>
      </c>
      <c r="AB85" s="86">
        <f t="shared" si="19"/>
        <v>0</v>
      </c>
      <c r="AC85" s="86">
        <f t="shared" si="19"/>
        <v>0</v>
      </c>
      <c r="AD85" s="86">
        <f t="shared" si="19"/>
        <v>0</v>
      </c>
      <c r="AE85" s="86">
        <f t="shared" si="19"/>
        <v>0</v>
      </c>
      <c r="AF85" s="86">
        <f t="shared" si="19"/>
        <v>0</v>
      </c>
      <c r="AG85" s="86">
        <f t="shared" si="19"/>
        <v>0</v>
      </c>
      <c r="AH85" s="86">
        <f t="shared" si="19"/>
        <v>0</v>
      </c>
      <c r="AI85" s="86">
        <f t="shared" si="19"/>
        <v>0</v>
      </c>
      <c r="AJ85" s="86">
        <f t="shared" si="19"/>
        <v>0</v>
      </c>
      <c r="AK85" s="86">
        <f t="shared" si="19"/>
        <v>0</v>
      </c>
      <c r="AL85" s="86">
        <f t="shared" si="19"/>
        <v>0</v>
      </c>
      <c r="AM85" s="86">
        <f t="shared" si="19"/>
        <v>0</v>
      </c>
      <c r="AN85" s="86">
        <f t="shared" si="19"/>
        <v>0</v>
      </c>
      <c r="AO85" s="86">
        <f t="shared" si="19"/>
        <v>0</v>
      </c>
      <c r="AP85" s="86">
        <f t="shared" si="19"/>
        <v>0</v>
      </c>
      <c r="AQ85" s="86">
        <f t="shared" si="19"/>
        <v>0</v>
      </c>
      <c r="AR85" s="86">
        <f t="shared" si="19"/>
        <v>0</v>
      </c>
      <c r="AS85" s="86">
        <f t="shared" si="19"/>
        <v>0</v>
      </c>
      <c r="AT85" s="86">
        <f t="shared" si="19"/>
        <v>0</v>
      </c>
      <c r="AU85" s="86">
        <f t="shared" si="19"/>
        <v>0</v>
      </c>
      <c r="AV85" s="86">
        <f t="shared" si="19"/>
        <v>0</v>
      </c>
      <c r="AW85" s="86">
        <f t="shared" si="19"/>
        <v>0</v>
      </c>
      <c r="AX85" s="86">
        <f t="shared" si="19"/>
        <v>0</v>
      </c>
      <c r="AY85" s="86">
        <f t="shared" si="19"/>
        <v>0</v>
      </c>
      <c r="AZ85" s="86">
        <f t="shared" si="19"/>
        <v>0</v>
      </c>
      <c r="BA85" s="86">
        <f t="shared" si="19"/>
        <v>14220303</v>
      </c>
      <c r="BB85" s="86">
        <f t="shared" si="19"/>
        <v>0</v>
      </c>
      <c r="BC85" s="86">
        <f t="shared" si="19"/>
        <v>-14220303</v>
      </c>
      <c r="BD85" s="86">
        <v>259017703.27431914</v>
      </c>
      <c r="BE85" s="86">
        <f t="shared" si="19"/>
        <v>273238006.27431917</v>
      </c>
      <c r="BF85" s="92">
        <f t="shared" si="19"/>
        <v>86267367</v>
      </c>
    </row>
    <row r="86" spans="1:58">
      <c r="A86" s="298" t="s">
        <v>166</v>
      </c>
      <c r="B86" s="298"/>
      <c r="C86" s="298"/>
      <c r="D86" s="298"/>
      <c r="E86" s="298"/>
      <c r="F86" s="298"/>
      <c r="G86" s="85">
        <f t="shared" ref="G86:BE86" si="20">G13+G23+G40+G48+G60+G67+G80+G85</f>
        <v>0</v>
      </c>
      <c r="H86" s="85">
        <f t="shared" si="20"/>
        <v>0</v>
      </c>
      <c r="I86" s="85">
        <f t="shared" si="20"/>
        <v>0</v>
      </c>
      <c r="J86" s="85">
        <f t="shared" si="20"/>
        <v>9230236.9100000001</v>
      </c>
      <c r="K86" s="85">
        <f t="shared" si="20"/>
        <v>0</v>
      </c>
      <c r="L86" s="85">
        <f t="shared" si="20"/>
        <v>1690649.5</v>
      </c>
      <c r="M86" s="85">
        <f t="shared" si="20"/>
        <v>8890428.4299999997</v>
      </c>
      <c r="N86" s="85">
        <f t="shared" si="20"/>
        <v>1547990</v>
      </c>
      <c r="O86" s="85">
        <f t="shared" si="20"/>
        <v>17072258.539999999</v>
      </c>
      <c r="P86" s="85">
        <f t="shared" si="20"/>
        <v>13089750.199999999</v>
      </c>
      <c r="Q86" s="85">
        <f t="shared" si="20"/>
        <v>38317453.25</v>
      </c>
      <c r="R86" s="85">
        <f t="shared" si="20"/>
        <v>31880480.180000003</v>
      </c>
      <c r="S86" s="85">
        <f t="shared" si="20"/>
        <v>301635237.56999999</v>
      </c>
      <c r="T86" s="85">
        <f t="shared" si="20"/>
        <v>104631320.91999999</v>
      </c>
      <c r="U86" s="85">
        <f t="shared" si="20"/>
        <v>59174986.450000003</v>
      </c>
      <c r="V86" s="85">
        <f t="shared" si="20"/>
        <v>1138314.56</v>
      </c>
      <c r="W86" s="85">
        <f t="shared" si="20"/>
        <v>53593358.450000003</v>
      </c>
      <c r="X86" s="85">
        <f t="shared" si="20"/>
        <v>0</v>
      </c>
      <c r="Y86" s="85">
        <f t="shared" si="20"/>
        <v>180359.5</v>
      </c>
      <c r="Z86" s="85">
        <f t="shared" si="20"/>
        <v>0</v>
      </c>
      <c r="AA86" s="85">
        <f t="shared" si="20"/>
        <v>8274405</v>
      </c>
      <c r="AB86" s="85">
        <f t="shared" si="20"/>
        <v>0</v>
      </c>
      <c r="AC86" s="85">
        <f t="shared" si="20"/>
        <v>144884</v>
      </c>
      <c r="AD86" s="85">
        <f t="shared" si="20"/>
        <v>727711</v>
      </c>
      <c r="AE86" s="85">
        <f t="shared" si="20"/>
        <v>0</v>
      </c>
      <c r="AF86" s="85">
        <f t="shared" si="20"/>
        <v>0</v>
      </c>
      <c r="AG86" s="85">
        <f t="shared" si="20"/>
        <v>0</v>
      </c>
      <c r="AH86" s="85">
        <f t="shared" si="20"/>
        <v>0</v>
      </c>
      <c r="AI86" s="85">
        <f t="shared" si="20"/>
        <v>0</v>
      </c>
      <c r="AJ86" s="85">
        <f t="shared" si="20"/>
        <v>0</v>
      </c>
      <c r="AK86" s="85">
        <f t="shared" si="20"/>
        <v>0</v>
      </c>
      <c r="AL86" s="85">
        <f t="shared" si="20"/>
        <v>0</v>
      </c>
      <c r="AM86" s="85">
        <f t="shared" si="20"/>
        <v>0</v>
      </c>
      <c r="AN86" s="85">
        <f t="shared" si="20"/>
        <v>0</v>
      </c>
      <c r="AO86" s="85">
        <f t="shared" si="20"/>
        <v>0</v>
      </c>
      <c r="AP86" s="85">
        <f t="shared" si="20"/>
        <v>0</v>
      </c>
      <c r="AQ86" s="85">
        <f t="shared" si="20"/>
        <v>0</v>
      </c>
      <c r="AR86" s="85">
        <f t="shared" si="20"/>
        <v>0</v>
      </c>
      <c r="AS86" s="85">
        <f t="shared" si="20"/>
        <v>0</v>
      </c>
      <c r="AT86" s="85">
        <f t="shared" si="20"/>
        <v>0</v>
      </c>
      <c r="AU86" s="85">
        <f t="shared" si="20"/>
        <v>0</v>
      </c>
      <c r="AV86" s="85">
        <f t="shared" si="20"/>
        <v>0</v>
      </c>
      <c r="AW86" s="85">
        <f t="shared" si="20"/>
        <v>0</v>
      </c>
      <c r="AX86" s="85">
        <f t="shared" si="20"/>
        <v>0</v>
      </c>
      <c r="AY86" s="85">
        <f t="shared" si="20"/>
        <v>0</v>
      </c>
      <c r="AZ86" s="85">
        <f t="shared" si="20"/>
        <v>0</v>
      </c>
      <c r="BA86" s="85">
        <f t="shared" si="20"/>
        <v>213365998</v>
      </c>
      <c r="BB86" s="85">
        <f t="shared" si="20"/>
        <v>0</v>
      </c>
      <c r="BC86" s="85">
        <f t="shared" si="20"/>
        <v>-213365998</v>
      </c>
      <c r="BD86" s="85">
        <v>3379336324.8751659</v>
      </c>
      <c r="BE86" s="85">
        <f t="shared" si="20"/>
        <v>3592702322.8751659</v>
      </c>
      <c r="BF86" s="123">
        <f t="shared" ref="BF86" si="21">BF23+BF40+BF48+BF60+BF67+BF80+BF85</f>
        <v>4142096015.3600006</v>
      </c>
    </row>
  </sheetData>
  <mergeCells count="32">
    <mergeCell ref="AV3:AY3"/>
    <mergeCell ref="AI4:AI5"/>
    <mergeCell ref="AJ4:AJ5"/>
    <mergeCell ref="AK4:AU4"/>
    <mergeCell ref="AW4:AW5"/>
    <mergeCell ref="G3:AJ3"/>
    <mergeCell ref="AE4:AE5"/>
    <mergeCell ref="AF4:AF5"/>
    <mergeCell ref="AG4:AG5"/>
    <mergeCell ref="AH4:AH5"/>
    <mergeCell ref="AK3:AU3"/>
    <mergeCell ref="H4:H5"/>
    <mergeCell ref="I4:I5"/>
    <mergeCell ref="J4:W4"/>
    <mergeCell ref="X4:X5"/>
    <mergeCell ref="Y4:AD4"/>
    <mergeCell ref="BE3:BE5"/>
    <mergeCell ref="BF3:BF5"/>
    <mergeCell ref="AX4:AX5"/>
    <mergeCell ref="AY4:AY5"/>
    <mergeCell ref="A86:F86"/>
    <mergeCell ref="AZ3:AZ5"/>
    <mergeCell ref="BA3:BA5"/>
    <mergeCell ref="BB3:BB5"/>
    <mergeCell ref="BC3:BC5"/>
    <mergeCell ref="BD3:BD5"/>
    <mergeCell ref="A3:A6"/>
    <mergeCell ref="B3:B6"/>
    <mergeCell ref="D3:D6"/>
    <mergeCell ref="E3:E6"/>
    <mergeCell ref="F3:F6"/>
    <mergeCell ref="G4:G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L42"/>
  <sheetViews>
    <sheetView topLeftCell="E1" workbookViewId="0">
      <pane xSplit="1" ySplit="5" topLeftCell="F21" activePane="bottomRight" state="frozen"/>
      <selection activeCell="E1" sqref="E1"/>
      <selection pane="topRight" activeCell="F1" sqref="F1"/>
      <selection pane="bottomLeft" activeCell="E6" sqref="E6"/>
      <selection pane="bottomRight" activeCell="J27" sqref="J27"/>
    </sheetView>
  </sheetViews>
  <sheetFormatPr defaultRowHeight="12.75"/>
  <cols>
    <col min="1" max="1" width="5.7109375" style="135" customWidth="1"/>
    <col min="2" max="2" width="0" style="135" hidden="1" customWidth="1"/>
    <col min="3" max="3" width="19.140625" style="135" customWidth="1"/>
    <col min="4" max="4" width="7.42578125" style="135" customWidth="1"/>
    <col min="5" max="5" width="26.140625" style="135" customWidth="1"/>
    <col min="6" max="6" width="16.140625" style="135" customWidth="1"/>
    <col min="7" max="7" width="17.5703125" style="135" customWidth="1"/>
    <col min="8" max="8" width="16" style="135" customWidth="1"/>
    <col min="9" max="9" width="20.42578125" style="135" customWidth="1"/>
    <col min="10" max="10" width="19.85546875" style="135" customWidth="1"/>
    <col min="11" max="11" width="20.140625" style="135" customWidth="1"/>
    <col min="12" max="12" width="17" style="135" customWidth="1"/>
    <col min="13" max="16384" width="9.140625" style="135"/>
  </cols>
  <sheetData>
    <row r="3" spans="1:12" ht="15">
      <c r="A3" s="142" t="s">
        <v>272</v>
      </c>
      <c r="B3" s="143"/>
      <c r="C3" s="143"/>
      <c r="D3" s="143"/>
      <c r="E3" s="143"/>
      <c r="F3" s="144"/>
    </row>
    <row r="4" spans="1:12">
      <c r="A4" s="132"/>
      <c r="B4" s="133"/>
      <c r="C4" s="132"/>
      <c r="D4" s="132"/>
      <c r="E4" s="132"/>
      <c r="F4" s="134" t="s">
        <v>0</v>
      </c>
      <c r="G4" s="134" t="s">
        <v>1</v>
      </c>
      <c r="H4" s="134" t="s">
        <v>2</v>
      </c>
      <c r="I4" s="139" t="s">
        <v>3</v>
      </c>
      <c r="J4" s="139" t="s">
        <v>276</v>
      </c>
      <c r="K4" s="139" t="s">
        <v>5</v>
      </c>
      <c r="L4" s="152" t="s">
        <v>6</v>
      </c>
    </row>
    <row r="5" spans="1:12" ht="44.25" customHeight="1">
      <c r="A5" s="136" t="s">
        <v>10</v>
      </c>
      <c r="B5" s="133" t="s">
        <v>7</v>
      </c>
      <c r="C5" s="136" t="s">
        <v>8</v>
      </c>
      <c r="D5" s="136" t="s">
        <v>14</v>
      </c>
      <c r="E5" s="136" t="s">
        <v>9</v>
      </c>
      <c r="F5" s="137" t="s">
        <v>273</v>
      </c>
      <c r="G5" s="138" t="s">
        <v>184</v>
      </c>
      <c r="H5" s="139" t="s">
        <v>190</v>
      </c>
      <c r="I5" s="138" t="s">
        <v>274</v>
      </c>
      <c r="J5" s="138" t="s">
        <v>275</v>
      </c>
      <c r="K5" s="138" t="s">
        <v>277</v>
      </c>
      <c r="L5" s="141" t="s">
        <v>278</v>
      </c>
    </row>
    <row r="6" spans="1:12">
      <c r="A6" s="145">
        <v>1</v>
      </c>
      <c r="B6" s="146" t="s">
        <v>87</v>
      </c>
      <c r="C6" s="146" t="s">
        <v>88</v>
      </c>
      <c r="D6" s="147">
        <v>10765</v>
      </c>
      <c r="E6" s="146" t="s">
        <v>95</v>
      </c>
      <c r="F6" s="148">
        <v>28310</v>
      </c>
      <c r="G6" s="149">
        <v>18153914.163049549</v>
      </c>
      <c r="H6" s="105">
        <v>15605824.91</v>
      </c>
      <c r="I6" s="105">
        <f t="shared" ref="I6:I7" si="0">H6*0.8</f>
        <v>12484659.928000001</v>
      </c>
      <c r="J6" s="149">
        <f>G6-I6</f>
        <v>5669254.2350495476</v>
      </c>
      <c r="K6" s="140"/>
      <c r="L6" s="149">
        <v>641.25447414516248</v>
      </c>
    </row>
    <row r="7" spans="1:12">
      <c r="A7" s="145">
        <v>2</v>
      </c>
      <c r="B7" s="146" t="s">
        <v>87</v>
      </c>
      <c r="C7" s="146" t="s">
        <v>88</v>
      </c>
      <c r="D7" s="147">
        <v>10767</v>
      </c>
      <c r="E7" s="146" t="s">
        <v>97</v>
      </c>
      <c r="F7" s="148">
        <v>25044</v>
      </c>
      <c r="G7" s="149">
        <v>17406033.558241829</v>
      </c>
      <c r="H7" s="105">
        <v>11219545.270000001</v>
      </c>
      <c r="I7" s="105">
        <f t="shared" si="0"/>
        <v>8975636.2160000019</v>
      </c>
      <c r="J7" s="149">
        <f t="shared" ref="J7:J41" si="1">G7-I7</f>
        <v>8430397.3422418274</v>
      </c>
      <c r="K7" s="140"/>
      <c r="L7" s="149">
        <v>695.01811045527188</v>
      </c>
    </row>
    <row r="8" spans="1:12">
      <c r="A8" s="145">
        <v>3</v>
      </c>
      <c r="B8" s="146" t="s">
        <v>98</v>
      </c>
      <c r="C8" s="146" t="s">
        <v>99</v>
      </c>
      <c r="D8" s="147">
        <v>10768</v>
      </c>
      <c r="E8" s="146" t="s">
        <v>102</v>
      </c>
      <c r="F8" s="148">
        <v>29553</v>
      </c>
      <c r="G8" s="149">
        <v>22345104.578088142</v>
      </c>
      <c r="H8" s="105">
        <v>19289726.329999998</v>
      </c>
      <c r="I8" s="105">
        <f t="shared" ref="I8:I23" si="2">H8*0.8</f>
        <v>15431781.063999999</v>
      </c>
      <c r="J8" s="149">
        <f t="shared" si="1"/>
        <v>6913323.5140881427</v>
      </c>
      <c r="K8" s="140"/>
      <c r="L8" s="149">
        <v>756.10275024830446</v>
      </c>
    </row>
    <row r="9" spans="1:12">
      <c r="A9" s="145">
        <v>4</v>
      </c>
      <c r="B9" s="146" t="s">
        <v>98</v>
      </c>
      <c r="C9" s="146" t="s">
        <v>99</v>
      </c>
      <c r="D9" s="147">
        <v>10769</v>
      </c>
      <c r="E9" s="146" t="s">
        <v>103</v>
      </c>
      <c r="F9" s="148">
        <v>25448</v>
      </c>
      <c r="G9" s="149">
        <v>17278364.411233302</v>
      </c>
      <c r="H9" s="105">
        <v>16853777.099999998</v>
      </c>
      <c r="I9" s="105">
        <f t="shared" si="2"/>
        <v>13483021.68</v>
      </c>
      <c r="J9" s="149">
        <f t="shared" si="1"/>
        <v>3795342.7312333025</v>
      </c>
      <c r="K9" s="140"/>
      <c r="L9" s="149">
        <v>678.96747922167958</v>
      </c>
    </row>
    <row r="10" spans="1:12">
      <c r="A10" s="145">
        <v>5</v>
      </c>
      <c r="B10" s="146" t="s">
        <v>98</v>
      </c>
      <c r="C10" s="146" t="s">
        <v>99</v>
      </c>
      <c r="D10" s="147">
        <v>10770</v>
      </c>
      <c r="E10" s="146" t="s">
        <v>104</v>
      </c>
      <c r="F10" s="148">
        <v>19528</v>
      </c>
      <c r="G10" s="149">
        <v>8859521.2184789032</v>
      </c>
      <c r="H10" s="105">
        <v>18447682.949999999</v>
      </c>
      <c r="I10" s="105">
        <f t="shared" si="2"/>
        <v>14758146.359999999</v>
      </c>
      <c r="J10" s="149">
        <f t="shared" si="1"/>
        <v>-5898625.1415210962</v>
      </c>
      <c r="K10" s="149">
        <f>J10</f>
        <v>-5898625.1415210962</v>
      </c>
      <c r="L10" s="149">
        <v>453.68297923386433</v>
      </c>
    </row>
    <row r="11" spans="1:12">
      <c r="A11" s="145">
        <v>6</v>
      </c>
      <c r="B11" s="146" t="s">
        <v>98</v>
      </c>
      <c r="C11" s="146" t="s">
        <v>99</v>
      </c>
      <c r="D11" s="147">
        <v>10771</v>
      </c>
      <c r="E11" s="146" t="s">
        <v>105</v>
      </c>
      <c r="F11" s="148">
        <v>18319</v>
      </c>
      <c r="G11" s="149">
        <v>3203238.5646964163</v>
      </c>
      <c r="H11" s="105">
        <v>8011830.6100000003</v>
      </c>
      <c r="I11" s="105">
        <f t="shared" si="2"/>
        <v>6409464.4880000008</v>
      </c>
      <c r="J11" s="149">
        <f t="shared" si="1"/>
        <v>-3206225.9233035846</v>
      </c>
      <c r="K11" s="149">
        <f t="shared" ref="K11:K12" si="3">J11</f>
        <v>-3206225.9233035846</v>
      </c>
      <c r="L11" s="149">
        <v>174.85881132684187</v>
      </c>
    </row>
    <row r="12" spans="1:12">
      <c r="A12" s="145">
        <v>7</v>
      </c>
      <c r="B12" s="146" t="s">
        <v>98</v>
      </c>
      <c r="C12" s="146" t="s">
        <v>99</v>
      </c>
      <c r="D12" s="147">
        <v>10773</v>
      </c>
      <c r="E12" s="146" t="s">
        <v>107</v>
      </c>
      <c r="F12" s="148">
        <v>22884</v>
      </c>
      <c r="G12" s="149">
        <v>13389674.546057452</v>
      </c>
      <c r="H12" s="105">
        <v>23948259.509999998</v>
      </c>
      <c r="I12" s="105">
        <f t="shared" si="2"/>
        <v>19158607.607999999</v>
      </c>
      <c r="J12" s="149">
        <f t="shared" si="1"/>
        <v>-5768933.0619425476</v>
      </c>
      <c r="K12" s="149">
        <f t="shared" si="3"/>
        <v>-5768933.0619425476</v>
      </c>
      <c r="L12" s="149">
        <v>585.11075625141814</v>
      </c>
    </row>
    <row r="13" spans="1:12">
      <c r="A13" s="145">
        <v>8</v>
      </c>
      <c r="B13" s="146" t="s">
        <v>98</v>
      </c>
      <c r="C13" s="146" t="s">
        <v>99</v>
      </c>
      <c r="D13" s="147">
        <v>10774</v>
      </c>
      <c r="E13" s="146" t="s">
        <v>108</v>
      </c>
      <c r="F13" s="148">
        <v>27112</v>
      </c>
      <c r="G13" s="149">
        <v>22121188.582571056</v>
      </c>
      <c r="H13" s="105">
        <v>21072701.829999998</v>
      </c>
      <c r="I13" s="105">
        <f t="shared" si="2"/>
        <v>16858161.463999998</v>
      </c>
      <c r="J13" s="149">
        <f t="shared" si="1"/>
        <v>5263027.1185710579</v>
      </c>
      <c r="K13" s="140"/>
      <c r="L13" s="149">
        <v>815.91872907093011</v>
      </c>
    </row>
    <row r="14" spans="1:12">
      <c r="A14" s="145">
        <v>9</v>
      </c>
      <c r="B14" s="146" t="s">
        <v>98</v>
      </c>
      <c r="C14" s="146" t="s">
        <v>99</v>
      </c>
      <c r="D14" s="147">
        <v>10775</v>
      </c>
      <c r="E14" s="146" t="s">
        <v>109</v>
      </c>
      <c r="F14" s="148">
        <v>21725</v>
      </c>
      <c r="G14" s="149">
        <v>16408826.696257841</v>
      </c>
      <c r="H14" s="105">
        <v>15360936.849999998</v>
      </c>
      <c r="I14" s="105">
        <f t="shared" si="2"/>
        <v>12288749.479999999</v>
      </c>
      <c r="J14" s="149">
        <f t="shared" si="1"/>
        <v>4120077.2162578423</v>
      </c>
      <c r="K14" s="140"/>
      <c r="L14" s="149">
        <v>755.29697105904904</v>
      </c>
    </row>
    <row r="15" spans="1:12">
      <c r="A15" s="145">
        <v>10</v>
      </c>
      <c r="B15" s="146" t="s">
        <v>98</v>
      </c>
      <c r="C15" s="146" t="s">
        <v>99</v>
      </c>
      <c r="D15" s="147">
        <v>10776</v>
      </c>
      <c r="E15" s="146" t="s">
        <v>110</v>
      </c>
      <c r="F15" s="148">
        <v>23453</v>
      </c>
      <c r="G15" s="149">
        <v>16819509.850281805</v>
      </c>
      <c r="H15" s="105">
        <v>18304384.34</v>
      </c>
      <c r="I15" s="105">
        <f t="shared" si="2"/>
        <v>14643507.472000001</v>
      </c>
      <c r="J15" s="149">
        <f t="shared" si="1"/>
        <v>2176002.3782818038</v>
      </c>
      <c r="K15" s="140"/>
      <c r="L15" s="149">
        <v>717.15813969563828</v>
      </c>
    </row>
    <row r="16" spans="1:12">
      <c r="A16" s="145">
        <v>11</v>
      </c>
      <c r="B16" s="146" t="s">
        <v>98</v>
      </c>
      <c r="C16" s="146" t="s">
        <v>99</v>
      </c>
      <c r="D16" s="147">
        <v>10778</v>
      </c>
      <c r="E16" s="146" t="s">
        <v>112</v>
      </c>
      <c r="F16" s="148">
        <v>11494</v>
      </c>
      <c r="G16" s="149">
        <v>4414275.5014774743</v>
      </c>
      <c r="H16" s="105">
        <v>13485907.25</v>
      </c>
      <c r="I16" s="105">
        <f t="shared" si="2"/>
        <v>10788725.800000001</v>
      </c>
      <c r="J16" s="149">
        <f t="shared" si="1"/>
        <v>-6374450.2985225264</v>
      </c>
      <c r="K16" s="149">
        <f>J16</f>
        <v>-6374450.2985225264</v>
      </c>
      <c r="L16" s="149">
        <v>384.05041773773047</v>
      </c>
    </row>
    <row r="17" spans="1:12">
      <c r="A17" s="145">
        <v>12</v>
      </c>
      <c r="B17" s="146" t="s">
        <v>98</v>
      </c>
      <c r="C17" s="146" t="s">
        <v>99</v>
      </c>
      <c r="D17" s="147">
        <v>10779</v>
      </c>
      <c r="E17" s="146" t="s">
        <v>113</v>
      </c>
      <c r="F17" s="148">
        <v>29593</v>
      </c>
      <c r="G17" s="149">
        <v>21862308.720906958</v>
      </c>
      <c r="H17" s="105">
        <v>18920686.93</v>
      </c>
      <c r="I17" s="105">
        <f t="shared" si="2"/>
        <v>15136549.544</v>
      </c>
      <c r="J17" s="149">
        <f t="shared" si="1"/>
        <v>6725759.1769069582</v>
      </c>
      <c r="K17" s="140"/>
      <c r="L17" s="149">
        <v>738.76621906893376</v>
      </c>
    </row>
    <row r="18" spans="1:12">
      <c r="A18" s="145">
        <v>13</v>
      </c>
      <c r="B18" s="146" t="s">
        <v>98</v>
      </c>
      <c r="C18" s="146" t="s">
        <v>99</v>
      </c>
      <c r="D18" s="147">
        <v>10780</v>
      </c>
      <c r="E18" s="146" t="s">
        <v>114</v>
      </c>
      <c r="F18" s="148">
        <v>14818</v>
      </c>
      <c r="G18" s="149">
        <v>6841747.9333349578</v>
      </c>
      <c r="H18" s="105">
        <v>8580968.9800000004</v>
      </c>
      <c r="I18" s="105">
        <f t="shared" si="2"/>
        <v>6864775.1840000004</v>
      </c>
      <c r="J18" s="149">
        <f t="shared" si="1"/>
        <v>-23027.250665042549</v>
      </c>
      <c r="K18" s="149">
        <f>J18</f>
        <v>-23027.250665042549</v>
      </c>
      <c r="L18" s="149">
        <v>461.71871597617479</v>
      </c>
    </row>
    <row r="19" spans="1:12">
      <c r="A19" s="145">
        <v>14</v>
      </c>
      <c r="B19" s="146" t="s">
        <v>98</v>
      </c>
      <c r="C19" s="146" t="s">
        <v>99</v>
      </c>
      <c r="D19" s="147">
        <v>10781</v>
      </c>
      <c r="E19" s="146" t="s">
        <v>115</v>
      </c>
      <c r="F19" s="148">
        <v>5943</v>
      </c>
      <c r="G19" s="149">
        <v>1203391.2455981635</v>
      </c>
      <c r="H19" s="105">
        <v>9357415.4600000009</v>
      </c>
      <c r="I19" s="105">
        <f t="shared" si="2"/>
        <v>7485932.3680000007</v>
      </c>
      <c r="J19" s="149">
        <f t="shared" si="1"/>
        <v>-6282541.1224018373</v>
      </c>
      <c r="K19" s="149">
        <f t="shared" ref="K19:K23" si="4">J19</f>
        <v>-6282541.1224018373</v>
      </c>
      <c r="L19" s="149">
        <v>202.48885169075609</v>
      </c>
    </row>
    <row r="20" spans="1:12">
      <c r="A20" s="145">
        <v>15</v>
      </c>
      <c r="B20" s="146" t="s">
        <v>116</v>
      </c>
      <c r="C20" s="146" t="s">
        <v>117</v>
      </c>
      <c r="D20" s="147">
        <v>10782</v>
      </c>
      <c r="E20" s="146" t="s">
        <v>119</v>
      </c>
      <c r="F20" s="148">
        <v>14445</v>
      </c>
      <c r="G20" s="149">
        <v>4877733.0025988743</v>
      </c>
      <c r="H20" s="150">
        <v>18083997.509999998</v>
      </c>
      <c r="I20" s="105">
        <f t="shared" si="2"/>
        <v>14467198.007999999</v>
      </c>
      <c r="J20" s="149">
        <f t="shared" si="1"/>
        <v>-9589465.0054011252</v>
      </c>
      <c r="K20" s="149">
        <f t="shared" si="4"/>
        <v>-9589465.0054011252</v>
      </c>
      <c r="L20" s="149">
        <v>337.6762203252942</v>
      </c>
    </row>
    <row r="21" spans="1:12">
      <c r="A21" s="145">
        <v>16</v>
      </c>
      <c r="B21" s="146" t="s">
        <v>116</v>
      </c>
      <c r="C21" s="146" t="s">
        <v>117</v>
      </c>
      <c r="D21" s="147">
        <v>10784</v>
      </c>
      <c r="E21" s="146" t="s">
        <v>120</v>
      </c>
      <c r="F21" s="148">
        <v>20435</v>
      </c>
      <c r="G21" s="149">
        <v>11339685.521469712</v>
      </c>
      <c r="H21" s="150">
        <v>23673734.060000002</v>
      </c>
      <c r="I21" s="105">
        <f t="shared" si="2"/>
        <v>18938987.248000003</v>
      </c>
      <c r="J21" s="149">
        <f t="shared" si="1"/>
        <v>-7599301.7265302911</v>
      </c>
      <c r="K21" s="149">
        <f t="shared" si="4"/>
        <v>-7599301.7265302911</v>
      </c>
      <c r="L21" s="149">
        <v>554.91487748811903</v>
      </c>
    </row>
    <row r="22" spans="1:12">
      <c r="A22" s="145">
        <v>17</v>
      </c>
      <c r="B22" s="146" t="s">
        <v>116</v>
      </c>
      <c r="C22" s="146" t="s">
        <v>117</v>
      </c>
      <c r="D22" s="147">
        <v>10786</v>
      </c>
      <c r="E22" s="146" t="s">
        <v>122</v>
      </c>
      <c r="F22" s="148">
        <v>24997</v>
      </c>
      <c r="G22" s="149">
        <v>21577029.594915438</v>
      </c>
      <c r="H22" s="150">
        <v>33858560.460000001</v>
      </c>
      <c r="I22" s="105">
        <f t="shared" si="2"/>
        <v>27086848.368000001</v>
      </c>
      <c r="J22" s="149">
        <f t="shared" si="1"/>
        <v>-5509818.7730845623</v>
      </c>
      <c r="K22" s="149">
        <f t="shared" si="4"/>
        <v>-5509818.7730845623</v>
      </c>
      <c r="L22" s="149">
        <v>863.18476596853372</v>
      </c>
    </row>
    <row r="23" spans="1:12">
      <c r="A23" s="145">
        <v>18</v>
      </c>
      <c r="B23" s="146" t="s">
        <v>116</v>
      </c>
      <c r="C23" s="146" t="s">
        <v>117</v>
      </c>
      <c r="D23" s="147">
        <v>10788</v>
      </c>
      <c r="E23" s="146" t="s">
        <v>124</v>
      </c>
      <c r="F23" s="148">
        <v>14316</v>
      </c>
      <c r="G23" s="149">
        <v>8593156.6283560526</v>
      </c>
      <c r="H23" s="150">
        <v>23898893.960000001</v>
      </c>
      <c r="I23" s="105">
        <f t="shared" si="2"/>
        <v>19119115.168000001</v>
      </c>
      <c r="J23" s="149">
        <f t="shared" si="1"/>
        <v>-10525958.539643949</v>
      </c>
      <c r="K23" s="149">
        <f t="shared" si="4"/>
        <v>-10525958.539643949</v>
      </c>
      <c r="L23" s="149">
        <v>600.24843729785221</v>
      </c>
    </row>
    <row r="24" spans="1:12">
      <c r="A24" s="145">
        <v>19</v>
      </c>
      <c r="B24" s="146" t="s">
        <v>125</v>
      </c>
      <c r="C24" s="146" t="s">
        <v>126</v>
      </c>
      <c r="D24" s="147">
        <v>10793</v>
      </c>
      <c r="E24" s="146" t="s">
        <v>133</v>
      </c>
      <c r="F24" s="148">
        <v>22371</v>
      </c>
      <c r="G24" s="149">
        <v>18743570.423608799</v>
      </c>
      <c r="H24" s="105">
        <v>20492611.629999999</v>
      </c>
      <c r="I24" s="105">
        <f t="shared" ref="I24:I28" si="5">H24*0.8</f>
        <v>16394089.304</v>
      </c>
      <c r="J24" s="149">
        <f t="shared" si="1"/>
        <v>2349481.119608799</v>
      </c>
      <c r="K24" s="140"/>
      <c r="L24" s="149">
        <v>837.85125491076838</v>
      </c>
    </row>
    <row r="25" spans="1:12">
      <c r="A25" s="145">
        <v>20</v>
      </c>
      <c r="B25" s="146" t="s">
        <v>125</v>
      </c>
      <c r="C25" s="146" t="s">
        <v>126</v>
      </c>
      <c r="D25" s="147">
        <v>10794</v>
      </c>
      <c r="E25" s="146" t="s">
        <v>134</v>
      </c>
      <c r="F25" s="148">
        <v>15203</v>
      </c>
      <c r="G25" s="149">
        <v>13377349.70628643</v>
      </c>
      <c r="H25" s="105">
        <v>14124095.650000006</v>
      </c>
      <c r="I25" s="105">
        <f t="shared" si="5"/>
        <v>11299276.520000005</v>
      </c>
      <c r="J25" s="149">
        <f t="shared" si="1"/>
        <v>2078073.1862864252</v>
      </c>
      <c r="K25" s="140"/>
      <c r="L25" s="149">
        <v>879.91512900654016</v>
      </c>
    </row>
    <row r="26" spans="1:12">
      <c r="A26" s="145">
        <v>21</v>
      </c>
      <c r="B26" s="146" t="s">
        <v>125</v>
      </c>
      <c r="C26" s="146" t="s">
        <v>126</v>
      </c>
      <c r="D26" s="147">
        <v>10795</v>
      </c>
      <c r="E26" s="146" t="s">
        <v>135</v>
      </c>
      <c r="F26" s="148">
        <v>18459</v>
      </c>
      <c r="G26" s="149">
        <v>17179454.085163854</v>
      </c>
      <c r="H26" s="105">
        <v>17723922.82</v>
      </c>
      <c r="I26" s="105">
        <f t="shared" si="5"/>
        <v>14179138.256000001</v>
      </c>
      <c r="J26" s="149">
        <f t="shared" si="1"/>
        <v>3000315.8291638531</v>
      </c>
      <c r="K26" s="140"/>
      <c r="L26" s="149">
        <v>930.68173168448209</v>
      </c>
    </row>
    <row r="27" spans="1:12">
      <c r="A27" s="145">
        <v>22</v>
      </c>
      <c r="B27" s="146" t="s">
        <v>125</v>
      </c>
      <c r="C27" s="146" t="s">
        <v>126</v>
      </c>
      <c r="D27" s="147">
        <v>10796</v>
      </c>
      <c r="E27" s="146" t="s">
        <v>136</v>
      </c>
      <c r="F27" s="148">
        <v>20625</v>
      </c>
      <c r="G27" s="149">
        <v>17743214.367725119</v>
      </c>
      <c r="H27" s="105">
        <v>20112650.629999999</v>
      </c>
      <c r="I27" s="105">
        <f t="shared" si="5"/>
        <v>16090120.504000001</v>
      </c>
      <c r="J27" s="149">
        <f t="shared" si="1"/>
        <v>1653093.8637251183</v>
      </c>
      <c r="K27" s="140"/>
      <c r="L27" s="149">
        <v>860.27706025333907</v>
      </c>
    </row>
    <row r="28" spans="1:12">
      <c r="A28" s="145">
        <v>23</v>
      </c>
      <c r="B28" s="146" t="s">
        <v>125</v>
      </c>
      <c r="C28" s="146" t="s">
        <v>126</v>
      </c>
      <c r="D28" s="147">
        <v>10797</v>
      </c>
      <c r="E28" s="146" t="s">
        <v>137</v>
      </c>
      <c r="F28" s="148">
        <v>25269</v>
      </c>
      <c r="G28" s="149">
        <v>26144056.129949819</v>
      </c>
      <c r="H28" s="105">
        <v>24180272.579999998</v>
      </c>
      <c r="I28" s="105">
        <f t="shared" si="5"/>
        <v>19344218.063999999</v>
      </c>
      <c r="J28" s="149">
        <f t="shared" si="1"/>
        <v>6799838.06594982</v>
      </c>
      <c r="K28" s="140"/>
      <c r="L28" s="149">
        <v>1034.629630375156</v>
      </c>
    </row>
    <row r="29" spans="1:12">
      <c r="A29" s="145">
        <v>24</v>
      </c>
      <c r="B29" s="146" t="s">
        <v>138</v>
      </c>
      <c r="C29" s="146" t="s">
        <v>139</v>
      </c>
      <c r="D29" s="147">
        <v>10798</v>
      </c>
      <c r="E29" s="146" t="s">
        <v>142</v>
      </c>
      <c r="F29" s="148">
        <v>22817</v>
      </c>
      <c r="G29" s="149">
        <v>12001132.456673194</v>
      </c>
      <c r="H29" s="150">
        <v>22147953.319999997</v>
      </c>
      <c r="I29" s="105">
        <f t="shared" ref="I29:I32" si="6">H29*0.8</f>
        <v>17718362.655999999</v>
      </c>
      <c r="J29" s="149">
        <f t="shared" si="1"/>
        <v>-5717230.1993268058</v>
      </c>
      <c r="K29" s="149">
        <f>J29</f>
        <v>-5717230.1993268058</v>
      </c>
      <c r="L29" s="149">
        <v>525.97328556222089</v>
      </c>
    </row>
    <row r="30" spans="1:12">
      <c r="A30" s="145">
        <v>25</v>
      </c>
      <c r="B30" s="146" t="s">
        <v>138</v>
      </c>
      <c r="C30" s="146" t="s">
        <v>139</v>
      </c>
      <c r="D30" s="147">
        <v>10799</v>
      </c>
      <c r="E30" s="146" t="s">
        <v>143</v>
      </c>
      <c r="F30" s="148">
        <v>20212</v>
      </c>
      <c r="G30" s="149">
        <v>13957078.759932615</v>
      </c>
      <c r="H30" s="150">
        <v>21174438.02</v>
      </c>
      <c r="I30" s="105">
        <f t="shared" si="6"/>
        <v>16939550.416000001</v>
      </c>
      <c r="J30" s="149">
        <f t="shared" si="1"/>
        <v>-2982471.6560673863</v>
      </c>
      <c r="K30" s="149">
        <f t="shared" ref="K30:K41" si="7">J30</f>
        <v>-2982471.6560673863</v>
      </c>
      <c r="L30" s="149">
        <v>690.53427468497011</v>
      </c>
    </row>
    <row r="31" spans="1:12">
      <c r="A31" s="145">
        <v>26</v>
      </c>
      <c r="B31" s="146" t="s">
        <v>138</v>
      </c>
      <c r="C31" s="146" t="s">
        <v>139</v>
      </c>
      <c r="D31" s="147">
        <v>10800</v>
      </c>
      <c r="E31" s="146" t="s">
        <v>144</v>
      </c>
      <c r="F31" s="148">
        <v>11664</v>
      </c>
      <c r="G31" s="149">
        <v>1192257.6739868745</v>
      </c>
      <c r="H31" s="150">
        <v>18729238.59</v>
      </c>
      <c r="I31" s="105">
        <f t="shared" si="6"/>
        <v>14983390.872000001</v>
      </c>
      <c r="J31" s="149">
        <f t="shared" si="1"/>
        <v>-13791133.198013127</v>
      </c>
      <c r="K31" s="149">
        <f t="shared" si="7"/>
        <v>-13791133.198013127</v>
      </c>
      <c r="L31" s="149">
        <v>102.21687877116551</v>
      </c>
    </row>
    <row r="32" spans="1:12">
      <c r="A32" s="145">
        <v>27</v>
      </c>
      <c r="B32" s="146" t="s">
        <v>138</v>
      </c>
      <c r="C32" s="146" t="s">
        <v>139</v>
      </c>
      <c r="D32" s="147">
        <v>10801</v>
      </c>
      <c r="E32" s="146" t="s">
        <v>145</v>
      </c>
      <c r="F32" s="148">
        <v>9433</v>
      </c>
      <c r="G32" s="149">
        <v>-4447196.5695427284</v>
      </c>
      <c r="H32" s="150">
        <v>15464363.340000002</v>
      </c>
      <c r="I32" s="105">
        <f t="shared" si="6"/>
        <v>12371490.672000002</v>
      </c>
      <c r="J32" s="149">
        <f t="shared" si="1"/>
        <v>-16818687.24154273</v>
      </c>
      <c r="K32" s="149">
        <f t="shared" si="7"/>
        <v>-16818687.24154273</v>
      </c>
      <c r="L32" s="149">
        <v>-471.4509243658145</v>
      </c>
    </row>
    <row r="33" spans="1:12">
      <c r="A33" s="145">
        <v>28</v>
      </c>
      <c r="B33" s="146" t="s">
        <v>146</v>
      </c>
      <c r="C33" s="146" t="s">
        <v>147</v>
      </c>
      <c r="D33" s="147">
        <v>10809</v>
      </c>
      <c r="E33" s="146" t="s">
        <v>152</v>
      </c>
      <c r="F33" s="148">
        <v>25335</v>
      </c>
      <c r="G33" s="149">
        <v>23920887.701330882</v>
      </c>
      <c r="H33" s="150">
        <v>35005081.25</v>
      </c>
      <c r="I33" s="105">
        <f t="shared" ref="I33:I39" si="8">H33*0.8</f>
        <v>28004065</v>
      </c>
      <c r="J33" s="149">
        <f t="shared" si="1"/>
        <v>-4083177.2986691184</v>
      </c>
      <c r="K33" s="149">
        <f t="shared" si="7"/>
        <v>-4083177.2986691184</v>
      </c>
      <c r="L33" s="149">
        <v>944.18344982557255</v>
      </c>
    </row>
    <row r="34" spans="1:12">
      <c r="A34" s="145">
        <v>29</v>
      </c>
      <c r="B34" s="146" t="s">
        <v>146</v>
      </c>
      <c r="C34" s="146" t="s">
        <v>147</v>
      </c>
      <c r="D34" s="147">
        <v>10810</v>
      </c>
      <c r="E34" s="146" t="s">
        <v>153</v>
      </c>
      <c r="F34" s="148">
        <v>10097</v>
      </c>
      <c r="G34" s="149">
        <v>-2128007.7356925141</v>
      </c>
      <c r="H34" s="150">
        <v>8691732.2399999984</v>
      </c>
      <c r="I34" s="105">
        <f t="shared" si="8"/>
        <v>6953385.7919999994</v>
      </c>
      <c r="J34" s="149">
        <f t="shared" si="1"/>
        <v>-9081393.5276925135</v>
      </c>
      <c r="K34" s="149">
        <f t="shared" si="7"/>
        <v>-9081393.5276925135</v>
      </c>
      <c r="L34" s="149">
        <v>-210.75643613870596</v>
      </c>
    </row>
    <row r="35" spans="1:12">
      <c r="A35" s="145">
        <v>30</v>
      </c>
      <c r="B35" s="146" t="s">
        <v>146</v>
      </c>
      <c r="C35" s="146" t="s">
        <v>147</v>
      </c>
      <c r="D35" s="147">
        <v>10811</v>
      </c>
      <c r="E35" s="146" t="s">
        <v>154</v>
      </c>
      <c r="F35" s="148">
        <v>26161</v>
      </c>
      <c r="G35" s="149">
        <v>20074508.422300886</v>
      </c>
      <c r="H35" s="150">
        <v>30700571.539999999</v>
      </c>
      <c r="I35" s="105">
        <f t="shared" si="8"/>
        <v>24560457.232000001</v>
      </c>
      <c r="J35" s="149">
        <f t="shared" si="1"/>
        <v>-4485948.8096991144</v>
      </c>
      <c r="K35" s="149">
        <f t="shared" si="7"/>
        <v>-4485948.8096991144</v>
      </c>
      <c r="L35" s="149">
        <v>767.34484241049222</v>
      </c>
    </row>
    <row r="36" spans="1:12">
      <c r="A36" s="145">
        <v>31</v>
      </c>
      <c r="B36" s="146" t="s">
        <v>146</v>
      </c>
      <c r="C36" s="146" t="s">
        <v>147</v>
      </c>
      <c r="D36" s="147">
        <v>10812</v>
      </c>
      <c r="E36" s="146" t="s">
        <v>155</v>
      </c>
      <c r="F36" s="148">
        <v>5595</v>
      </c>
      <c r="G36" s="149">
        <v>-4247422.9294847697</v>
      </c>
      <c r="H36" s="150">
        <v>7467657.4000000013</v>
      </c>
      <c r="I36" s="105">
        <f t="shared" si="8"/>
        <v>5974125.9200000018</v>
      </c>
      <c r="J36" s="149">
        <f t="shared" si="1"/>
        <v>-10221548.849484771</v>
      </c>
      <c r="K36" s="149">
        <f t="shared" si="7"/>
        <v>-10221548.849484771</v>
      </c>
      <c r="L36" s="149">
        <v>-759.14618936278282</v>
      </c>
    </row>
    <row r="37" spans="1:12">
      <c r="A37" s="145">
        <v>32</v>
      </c>
      <c r="B37" s="146" t="s">
        <v>146</v>
      </c>
      <c r="C37" s="146" t="s">
        <v>147</v>
      </c>
      <c r="D37" s="147">
        <v>10813</v>
      </c>
      <c r="E37" s="146" t="s">
        <v>156</v>
      </c>
      <c r="F37" s="148">
        <v>8433</v>
      </c>
      <c r="G37" s="149">
        <v>-1887027.5436006747</v>
      </c>
      <c r="H37" s="150">
        <v>5813918.040000001</v>
      </c>
      <c r="I37" s="105">
        <f t="shared" si="8"/>
        <v>4651134.432000001</v>
      </c>
      <c r="J37" s="149">
        <f t="shared" si="1"/>
        <v>-6538161.9756006757</v>
      </c>
      <c r="K37" s="149">
        <f t="shared" si="7"/>
        <v>-6538161.9756006757</v>
      </c>
      <c r="L37" s="149">
        <v>-223.76705129855031</v>
      </c>
    </row>
    <row r="38" spans="1:12">
      <c r="A38" s="145">
        <v>33</v>
      </c>
      <c r="B38" s="146" t="s">
        <v>146</v>
      </c>
      <c r="C38" s="146" t="s">
        <v>147</v>
      </c>
      <c r="D38" s="147">
        <v>10814</v>
      </c>
      <c r="E38" s="146" t="s">
        <v>157</v>
      </c>
      <c r="F38" s="148">
        <v>18390</v>
      </c>
      <c r="G38" s="149">
        <v>3819182.2687896602</v>
      </c>
      <c r="H38" s="150">
        <v>18882271.91</v>
      </c>
      <c r="I38" s="105">
        <f t="shared" si="8"/>
        <v>15105817.528000001</v>
      </c>
      <c r="J38" s="149">
        <f t="shared" si="1"/>
        <v>-11286635.259210341</v>
      </c>
      <c r="K38" s="149">
        <f t="shared" si="7"/>
        <v>-11286635.259210341</v>
      </c>
      <c r="L38" s="149">
        <v>207.67712173951386</v>
      </c>
    </row>
    <row r="39" spans="1:12">
      <c r="A39" s="145">
        <v>34</v>
      </c>
      <c r="B39" s="146" t="s">
        <v>146</v>
      </c>
      <c r="C39" s="146" t="s">
        <v>147</v>
      </c>
      <c r="D39" s="147">
        <v>10816</v>
      </c>
      <c r="E39" s="146" t="s">
        <v>159</v>
      </c>
      <c r="F39" s="148">
        <v>15032</v>
      </c>
      <c r="G39" s="149">
        <v>7961745.9312241301</v>
      </c>
      <c r="H39" s="150">
        <v>21548908.560000002</v>
      </c>
      <c r="I39" s="105">
        <f t="shared" si="8"/>
        <v>17239126.848000001</v>
      </c>
      <c r="J39" s="149">
        <f t="shared" si="1"/>
        <v>-9277380.9167758711</v>
      </c>
      <c r="K39" s="149">
        <f t="shared" si="7"/>
        <v>-9277380.9167758711</v>
      </c>
      <c r="L39" s="149">
        <v>529.65313539277076</v>
      </c>
    </row>
    <row r="40" spans="1:12">
      <c r="A40" s="145">
        <v>35</v>
      </c>
      <c r="B40" s="146" t="s">
        <v>160</v>
      </c>
      <c r="C40" s="146" t="s">
        <v>161</v>
      </c>
      <c r="D40" s="147">
        <v>10863</v>
      </c>
      <c r="E40" s="146" t="s">
        <v>163</v>
      </c>
      <c r="F40" s="148">
        <v>14780</v>
      </c>
      <c r="G40" s="149">
        <v>1426560.342569124</v>
      </c>
      <c r="H40" s="150">
        <v>9558484.5199999996</v>
      </c>
      <c r="I40" s="105">
        <f t="shared" ref="I40:I41" si="9">H40*0.8</f>
        <v>7646787.6160000004</v>
      </c>
      <c r="J40" s="149">
        <f t="shared" si="1"/>
        <v>-6220227.2734308764</v>
      </c>
      <c r="K40" s="149">
        <f t="shared" si="7"/>
        <v>-6220227.2734308764</v>
      </c>
      <c r="L40" s="149">
        <v>96.519644287491474</v>
      </c>
    </row>
    <row r="41" spans="1:12">
      <c r="A41" s="145">
        <v>36</v>
      </c>
      <c r="B41" s="146" t="s">
        <v>160</v>
      </c>
      <c r="C41" s="146" t="s">
        <v>161</v>
      </c>
      <c r="D41" s="147">
        <v>10865</v>
      </c>
      <c r="E41" s="146" t="s">
        <v>165</v>
      </c>
      <c r="F41" s="148">
        <v>29109</v>
      </c>
      <c r="G41" s="149">
        <v>14953890.398493968</v>
      </c>
      <c r="H41" s="150">
        <v>27796594.73</v>
      </c>
      <c r="I41" s="105">
        <f t="shared" si="9"/>
        <v>22237275.784000002</v>
      </c>
      <c r="J41" s="149">
        <f t="shared" si="1"/>
        <v>-7283385.3855060339</v>
      </c>
      <c r="K41" s="149">
        <f t="shared" si="7"/>
        <v>-7283385.3855060339</v>
      </c>
      <c r="L41" s="149">
        <v>513.72051250451636</v>
      </c>
    </row>
    <row r="42" spans="1:12">
      <c r="A42" s="409" t="s">
        <v>166</v>
      </c>
      <c r="B42" s="409"/>
      <c r="C42" s="409"/>
      <c r="D42" s="409"/>
      <c r="E42" s="409"/>
      <c r="F42" s="148">
        <f>SUM(F6:F41)</f>
        <v>696402</v>
      </c>
      <c r="G42" s="150">
        <f t="shared" ref="G42:K42" si="10">SUM(G6:G41)</f>
        <v>416479938.20732856</v>
      </c>
      <c r="H42" s="150">
        <f t="shared" si="10"/>
        <v>657589601.07999969</v>
      </c>
      <c r="I42" s="150">
        <f t="shared" si="10"/>
        <v>526071680.8639999</v>
      </c>
      <c r="J42" s="151">
        <f t="shared" si="10"/>
        <v>-109591742.65667143</v>
      </c>
      <c r="K42" s="151">
        <f t="shared" si="10"/>
        <v>-168565728.43403596</v>
      </c>
      <c r="L42" s="140"/>
    </row>
  </sheetData>
  <mergeCells count="1">
    <mergeCell ref="A42:E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4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2.75"/>
  <cols>
    <col min="1" max="1" width="5.7109375" customWidth="1"/>
    <col min="2" max="2" width="8.5703125" customWidth="1"/>
    <col min="3" max="3" width="0" hidden="1" customWidth="1"/>
    <col min="4" max="4" width="11.28515625" customWidth="1"/>
    <col min="5" max="5" width="7.42578125" customWidth="1"/>
    <col min="6" max="6" width="21.28515625" customWidth="1"/>
    <col min="7" max="7" width="14.7109375" customWidth="1"/>
    <col min="8" max="8" width="15.85546875" customWidth="1"/>
    <col min="9" max="9" width="12" customWidth="1"/>
    <col min="10" max="10" width="19.7109375" customWidth="1"/>
    <col min="11" max="11" width="19.5703125" customWidth="1"/>
    <col min="12" max="12" width="19" customWidth="1"/>
  </cols>
  <sheetData>
    <row r="2" spans="1:12" s="1" customFormat="1" ht="19.5" customHeight="1">
      <c r="A2" s="50" t="s">
        <v>175</v>
      </c>
      <c r="B2" s="12"/>
      <c r="I2" s="7"/>
    </row>
    <row r="3" spans="1:12" s="14" customFormat="1" ht="18.75" customHeight="1">
      <c r="A3" s="17"/>
      <c r="B3" s="17"/>
      <c r="C3" s="17"/>
      <c r="D3" s="17"/>
      <c r="E3" s="17"/>
      <c r="F3" s="17"/>
      <c r="G3" s="15" t="s">
        <v>0</v>
      </c>
      <c r="H3" s="15" t="s">
        <v>1</v>
      </c>
      <c r="I3" s="15" t="s">
        <v>2</v>
      </c>
      <c r="J3" s="2" t="s">
        <v>17</v>
      </c>
      <c r="K3" s="2" t="s">
        <v>21</v>
      </c>
      <c r="L3" s="2" t="s">
        <v>22</v>
      </c>
    </row>
    <row r="4" spans="1:12" s="3" customFormat="1" ht="53.25" customHeight="1">
      <c r="A4" s="13" t="s">
        <v>10</v>
      </c>
      <c r="B4" s="13" t="s">
        <v>16</v>
      </c>
      <c r="C4" s="13" t="s">
        <v>7</v>
      </c>
      <c r="D4" s="13" t="s">
        <v>8</v>
      </c>
      <c r="E4" s="13" t="s">
        <v>14</v>
      </c>
      <c r="F4" s="13" t="s">
        <v>9</v>
      </c>
      <c r="G4" s="15" t="s">
        <v>11</v>
      </c>
      <c r="H4" s="15" t="s">
        <v>12</v>
      </c>
      <c r="I4" s="15" t="s">
        <v>20</v>
      </c>
      <c r="J4" s="2" t="s">
        <v>15</v>
      </c>
      <c r="K4" s="2" t="s">
        <v>13</v>
      </c>
      <c r="L4" s="2" t="s">
        <v>23</v>
      </c>
    </row>
    <row r="5" spans="1:12">
      <c r="A5" s="4">
        <v>197</v>
      </c>
      <c r="B5" s="4">
        <v>4</v>
      </c>
      <c r="C5" s="5" t="s">
        <v>79</v>
      </c>
      <c r="D5" s="5" t="s">
        <v>80</v>
      </c>
      <c r="E5" s="76">
        <v>10686</v>
      </c>
      <c r="F5" s="5" t="s">
        <v>81</v>
      </c>
      <c r="G5" s="78">
        <v>22538.802744299999</v>
      </c>
      <c r="H5" s="78">
        <v>2673.1469999999999</v>
      </c>
      <c r="I5" s="6">
        <v>7970</v>
      </c>
      <c r="J5" s="77">
        <f>G5*I5</f>
        <v>179634257.872071</v>
      </c>
      <c r="K5" s="11">
        <f t="shared" ref="K5:K20" si="0">ROUND(H5*9600,2)</f>
        <v>25662211.199999999</v>
      </c>
      <c r="L5" s="84">
        <f>J5+K5</f>
        <v>205296469.07207099</v>
      </c>
    </row>
    <row r="6" spans="1:12">
      <c r="A6" s="4">
        <v>198</v>
      </c>
      <c r="B6" s="4">
        <v>4</v>
      </c>
      <c r="C6" s="5" t="s">
        <v>79</v>
      </c>
      <c r="D6" s="5" t="s">
        <v>80</v>
      </c>
      <c r="E6" s="76">
        <v>10756</v>
      </c>
      <c r="F6" s="5" t="s">
        <v>82</v>
      </c>
      <c r="G6" s="78">
        <v>967.55920000000003</v>
      </c>
      <c r="H6" s="78">
        <v>63.872399999999999</v>
      </c>
      <c r="I6" s="6">
        <v>7970</v>
      </c>
      <c r="J6" s="77">
        <f t="shared" ref="J6:J69" si="1">G6*I6</f>
        <v>7711446.824</v>
      </c>
      <c r="K6" s="11">
        <f t="shared" si="0"/>
        <v>613175.04000000004</v>
      </c>
      <c r="L6" s="84">
        <f t="shared" ref="L6:L20" si="2">J6+K6</f>
        <v>8324621.8640000001</v>
      </c>
    </row>
    <row r="7" spans="1:12">
      <c r="A7" s="4">
        <v>199</v>
      </c>
      <c r="B7" s="4">
        <v>4</v>
      </c>
      <c r="C7" s="5" t="s">
        <v>79</v>
      </c>
      <c r="D7" s="5" t="s">
        <v>80</v>
      </c>
      <c r="E7" s="76">
        <v>10757</v>
      </c>
      <c r="F7" s="5" t="s">
        <v>83</v>
      </c>
      <c r="G7" s="78">
        <v>1581.1043</v>
      </c>
      <c r="H7" s="78">
        <v>156.97380000000001</v>
      </c>
      <c r="I7" s="6">
        <v>7970</v>
      </c>
      <c r="J7" s="77">
        <f t="shared" si="1"/>
        <v>12601401.271</v>
      </c>
      <c r="K7" s="11">
        <f t="shared" si="0"/>
        <v>1506948.48</v>
      </c>
      <c r="L7" s="84">
        <f t="shared" si="2"/>
        <v>14108349.751</v>
      </c>
    </row>
    <row r="8" spans="1:12">
      <c r="A8" s="4">
        <v>200</v>
      </c>
      <c r="B8" s="4">
        <v>4</v>
      </c>
      <c r="C8" s="5" t="s">
        <v>79</v>
      </c>
      <c r="D8" s="5" t="s">
        <v>80</v>
      </c>
      <c r="E8" s="76">
        <v>10758</v>
      </c>
      <c r="F8" s="5" t="s">
        <v>84</v>
      </c>
      <c r="G8" s="78">
        <v>1588.4429</v>
      </c>
      <c r="H8" s="78">
        <v>156.23670000000001</v>
      </c>
      <c r="I8" s="6">
        <v>7970</v>
      </c>
      <c r="J8" s="77">
        <f t="shared" si="1"/>
        <v>12659889.913000001</v>
      </c>
      <c r="K8" s="11">
        <f t="shared" si="0"/>
        <v>1499872.32</v>
      </c>
      <c r="L8" s="84">
        <f t="shared" si="2"/>
        <v>14159762.233000001</v>
      </c>
    </row>
    <row r="9" spans="1:12">
      <c r="A9" s="4">
        <v>201</v>
      </c>
      <c r="B9" s="4">
        <v>4</v>
      </c>
      <c r="C9" s="5" t="s">
        <v>79</v>
      </c>
      <c r="D9" s="5" t="s">
        <v>80</v>
      </c>
      <c r="E9" s="76">
        <v>10759</v>
      </c>
      <c r="F9" s="5" t="s">
        <v>85</v>
      </c>
      <c r="G9" s="78">
        <v>1637.3742999999999</v>
      </c>
      <c r="H9" s="78">
        <v>191.0557</v>
      </c>
      <c r="I9" s="6">
        <v>7970</v>
      </c>
      <c r="J9" s="77">
        <f t="shared" si="1"/>
        <v>13049873.171</v>
      </c>
      <c r="K9" s="11">
        <f t="shared" si="0"/>
        <v>1834134.72</v>
      </c>
      <c r="L9" s="84">
        <f t="shared" si="2"/>
        <v>14884007.891000001</v>
      </c>
    </row>
    <row r="10" spans="1:12">
      <c r="A10" s="4">
        <v>202</v>
      </c>
      <c r="B10" s="4">
        <v>4</v>
      </c>
      <c r="C10" s="5" t="s">
        <v>79</v>
      </c>
      <c r="D10" s="5" t="s">
        <v>80</v>
      </c>
      <c r="E10" s="76">
        <v>10760</v>
      </c>
      <c r="F10" s="5" t="s">
        <v>86</v>
      </c>
      <c r="G10" s="78">
        <v>1633.2581</v>
      </c>
      <c r="H10" s="78">
        <v>73.492699999999999</v>
      </c>
      <c r="I10" s="6">
        <v>7970</v>
      </c>
      <c r="J10" s="77">
        <f t="shared" si="1"/>
        <v>13017067.057</v>
      </c>
      <c r="K10" s="11">
        <f t="shared" si="0"/>
        <v>705529.92</v>
      </c>
      <c r="L10" s="84">
        <f t="shared" si="2"/>
        <v>13722596.977</v>
      </c>
    </row>
    <row r="11" spans="1:12">
      <c r="A11" s="44"/>
      <c r="B11" s="45"/>
      <c r="C11" s="40"/>
      <c r="D11" s="47" t="s">
        <v>167</v>
      </c>
      <c r="E11" s="48"/>
      <c r="F11" s="48"/>
      <c r="G11" s="49">
        <f>SUBTOTAL(9,G5:G10)</f>
        <v>29946.541544299998</v>
      </c>
      <c r="H11" s="49">
        <f>SUBTOTAL(9,H5:H10)</f>
        <v>3314.7782999999999</v>
      </c>
      <c r="I11" s="21"/>
      <c r="J11" s="49">
        <f>SUBTOTAL(9,J5:J10)</f>
        <v>238673936.108071</v>
      </c>
      <c r="K11" s="49">
        <f t="shared" ref="K11:L11" si="3">SUBTOTAL(9,K5:K10)</f>
        <v>31821871.68</v>
      </c>
      <c r="L11" s="49">
        <f t="shared" si="3"/>
        <v>270495807.78807098</v>
      </c>
    </row>
    <row r="12" spans="1:12">
      <c r="A12" s="4">
        <v>203</v>
      </c>
      <c r="B12" s="4">
        <v>4</v>
      </c>
      <c r="C12" s="5" t="s">
        <v>87</v>
      </c>
      <c r="D12" s="5" t="s">
        <v>88</v>
      </c>
      <c r="E12" s="76">
        <v>1130</v>
      </c>
      <c r="F12" s="5" t="s">
        <v>89</v>
      </c>
      <c r="G12" s="78"/>
      <c r="H12" s="78"/>
      <c r="I12" s="6">
        <v>7970</v>
      </c>
      <c r="J12" s="77">
        <f t="shared" si="1"/>
        <v>0</v>
      </c>
      <c r="K12" s="11">
        <f t="shared" si="0"/>
        <v>0</v>
      </c>
      <c r="L12" s="84">
        <f t="shared" si="2"/>
        <v>0</v>
      </c>
    </row>
    <row r="13" spans="1:12">
      <c r="A13" s="4">
        <v>204</v>
      </c>
      <c r="B13" s="4">
        <v>4</v>
      </c>
      <c r="C13" s="5" t="s">
        <v>87</v>
      </c>
      <c r="D13" s="5" t="s">
        <v>88</v>
      </c>
      <c r="E13" s="76">
        <v>10687</v>
      </c>
      <c r="F13" s="5" t="s">
        <v>90</v>
      </c>
      <c r="G13" s="78">
        <v>23064.192824580001</v>
      </c>
      <c r="H13" s="78">
        <v>2531.3229000000001</v>
      </c>
      <c r="I13" s="6">
        <v>7970</v>
      </c>
      <c r="J13" s="77">
        <f t="shared" si="1"/>
        <v>183821616.81190261</v>
      </c>
      <c r="K13" s="11">
        <f t="shared" si="0"/>
        <v>24300699.84</v>
      </c>
      <c r="L13" s="84">
        <f t="shared" si="2"/>
        <v>208122316.65190262</v>
      </c>
    </row>
    <row r="14" spans="1:12">
      <c r="A14" s="4">
        <v>205</v>
      </c>
      <c r="B14" s="4">
        <v>4</v>
      </c>
      <c r="C14" s="5" t="s">
        <v>87</v>
      </c>
      <c r="D14" s="5" t="s">
        <v>88</v>
      </c>
      <c r="E14" s="76">
        <v>10761</v>
      </c>
      <c r="F14" s="5" t="s">
        <v>91</v>
      </c>
      <c r="G14" s="78">
        <v>1495.5485000000001</v>
      </c>
      <c r="H14" s="78">
        <v>44.465200000000003</v>
      </c>
      <c r="I14" s="6">
        <v>7970</v>
      </c>
      <c r="J14" s="77">
        <f t="shared" si="1"/>
        <v>11919521.545</v>
      </c>
      <c r="K14" s="11">
        <f t="shared" si="0"/>
        <v>426865.91999999998</v>
      </c>
      <c r="L14" s="84">
        <f t="shared" si="2"/>
        <v>12346387.465</v>
      </c>
    </row>
    <row r="15" spans="1:12">
      <c r="A15" s="4">
        <v>206</v>
      </c>
      <c r="B15" s="4">
        <v>4</v>
      </c>
      <c r="C15" s="5" t="s">
        <v>87</v>
      </c>
      <c r="D15" s="5" t="s">
        <v>88</v>
      </c>
      <c r="E15" s="76">
        <v>10762</v>
      </c>
      <c r="F15" s="5" t="s">
        <v>92</v>
      </c>
      <c r="G15" s="78">
        <v>1803.7050999999999</v>
      </c>
      <c r="H15" s="78">
        <v>270.30689999999998</v>
      </c>
      <c r="I15" s="6">
        <v>7970</v>
      </c>
      <c r="J15" s="77">
        <f t="shared" si="1"/>
        <v>14375529.647</v>
      </c>
      <c r="K15" s="11">
        <f t="shared" si="0"/>
        <v>2594946.2400000002</v>
      </c>
      <c r="L15" s="84">
        <f t="shared" si="2"/>
        <v>16970475.887000002</v>
      </c>
    </row>
    <row r="16" spans="1:12">
      <c r="A16" s="4">
        <v>207</v>
      </c>
      <c r="B16" s="4">
        <v>4</v>
      </c>
      <c r="C16" s="5" t="s">
        <v>87</v>
      </c>
      <c r="D16" s="5" t="s">
        <v>88</v>
      </c>
      <c r="E16" s="76">
        <v>10763</v>
      </c>
      <c r="F16" s="5" t="s">
        <v>93</v>
      </c>
      <c r="G16" s="78">
        <v>945.69010000000003</v>
      </c>
      <c r="H16" s="78">
        <v>51.060499999999998</v>
      </c>
      <c r="I16" s="6">
        <v>7970</v>
      </c>
      <c r="J16" s="77">
        <f t="shared" si="1"/>
        <v>7537150.0970000001</v>
      </c>
      <c r="K16" s="11">
        <f t="shared" si="0"/>
        <v>490180.8</v>
      </c>
      <c r="L16" s="84">
        <f t="shared" si="2"/>
        <v>8027330.8969999999</v>
      </c>
    </row>
    <row r="17" spans="1:12">
      <c r="A17" s="4">
        <v>208</v>
      </c>
      <c r="B17" s="4">
        <v>4</v>
      </c>
      <c r="C17" s="5" t="s">
        <v>87</v>
      </c>
      <c r="D17" s="5" t="s">
        <v>88</v>
      </c>
      <c r="E17" s="76">
        <v>10764</v>
      </c>
      <c r="F17" s="5" t="s">
        <v>94</v>
      </c>
      <c r="G17" s="78">
        <v>1132.9085</v>
      </c>
      <c r="H17" s="78">
        <v>50.179600000000001</v>
      </c>
      <c r="I17" s="6">
        <v>7970</v>
      </c>
      <c r="J17" s="77">
        <f t="shared" si="1"/>
        <v>9029280.7449999992</v>
      </c>
      <c r="K17" s="11">
        <f t="shared" si="0"/>
        <v>481724.15999999997</v>
      </c>
      <c r="L17" s="84">
        <f t="shared" si="2"/>
        <v>9511004.9049999993</v>
      </c>
    </row>
    <row r="18" spans="1:12">
      <c r="A18" s="4">
        <v>209</v>
      </c>
      <c r="B18" s="4">
        <v>4</v>
      </c>
      <c r="C18" s="5" t="s">
        <v>87</v>
      </c>
      <c r="D18" s="5" t="s">
        <v>88</v>
      </c>
      <c r="E18" s="76">
        <v>10765</v>
      </c>
      <c r="F18" s="5" t="s">
        <v>95</v>
      </c>
      <c r="G18" s="78">
        <v>823.80050000000006</v>
      </c>
      <c r="H18" s="78">
        <v>50.4116</v>
      </c>
      <c r="I18" s="6">
        <v>7970</v>
      </c>
      <c r="J18" s="77">
        <f t="shared" si="1"/>
        <v>6565689.9850000003</v>
      </c>
      <c r="K18" s="11">
        <f t="shared" si="0"/>
        <v>483951.35999999999</v>
      </c>
      <c r="L18" s="84">
        <f t="shared" si="2"/>
        <v>7049641.3450000007</v>
      </c>
    </row>
    <row r="19" spans="1:12">
      <c r="A19" s="4">
        <v>210</v>
      </c>
      <c r="B19" s="4">
        <v>4</v>
      </c>
      <c r="C19" s="5" t="s">
        <v>87</v>
      </c>
      <c r="D19" s="5" t="s">
        <v>88</v>
      </c>
      <c r="E19" s="76">
        <v>10766</v>
      </c>
      <c r="F19" s="5" t="s">
        <v>96</v>
      </c>
      <c r="G19" s="78">
        <v>1373.6096</v>
      </c>
      <c r="H19" s="78">
        <v>68.334400000000002</v>
      </c>
      <c r="I19" s="6">
        <v>7970</v>
      </c>
      <c r="J19" s="77">
        <f t="shared" si="1"/>
        <v>10947668.512</v>
      </c>
      <c r="K19" s="11">
        <f t="shared" si="0"/>
        <v>656010.23999999999</v>
      </c>
      <c r="L19" s="84">
        <f t="shared" si="2"/>
        <v>11603678.752</v>
      </c>
    </row>
    <row r="20" spans="1:12">
      <c r="A20" s="4">
        <v>211</v>
      </c>
      <c r="B20" s="4">
        <v>4</v>
      </c>
      <c r="C20" s="5" t="s">
        <v>87</v>
      </c>
      <c r="D20" s="5" t="s">
        <v>88</v>
      </c>
      <c r="E20" s="76">
        <v>10767</v>
      </c>
      <c r="F20" s="5" t="s">
        <v>97</v>
      </c>
      <c r="G20" s="78">
        <v>436.33949999999999</v>
      </c>
      <c r="H20" s="78">
        <v>10.1257</v>
      </c>
      <c r="I20" s="6">
        <v>7970</v>
      </c>
      <c r="J20" s="77">
        <f t="shared" si="1"/>
        <v>3477625.8149999999</v>
      </c>
      <c r="K20" s="11">
        <f t="shared" si="0"/>
        <v>97206.720000000001</v>
      </c>
      <c r="L20" s="84">
        <f t="shared" si="2"/>
        <v>3574832.5350000001</v>
      </c>
    </row>
    <row r="21" spans="1:12">
      <c r="A21" s="44"/>
      <c r="B21" s="45"/>
      <c r="C21" s="40"/>
      <c r="D21" s="47" t="s">
        <v>168</v>
      </c>
      <c r="E21" s="48"/>
      <c r="F21" s="48"/>
      <c r="G21" s="49">
        <f>SUBTOTAL(9,G12:G20)</f>
        <v>31075.794624580001</v>
      </c>
      <c r="H21" s="49">
        <f>SUBTOTAL(9,H12:H20)</f>
        <v>3076.2068000000004</v>
      </c>
      <c r="I21" s="21"/>
      <c r="J21" s="49">
        <f>SUBTOTAL(9,J12:J20)</f>
        <v>247674083.15790263</v>
      </c>
      <c r="K21" s="49">
        <f t="shared" ref="K21:L21" si="4">SUBTOTAL(9,K12:K20)</f>
        <v>29531585.279999997</v>
      </c>
      <c r="L21" s="49">
        <f t="shared" si="4"/>
        <v>277205668.43790263</v>
      </c>
    </row>
    <row r="22" spans="1:12">
      <c r="A22" s="4">
        <v>212</v>
      </c>
      <c r="B22" s="4">
        <v>4</v>
      </c>
      <c r="C22" s="5" t="s">
        <v>98</v>
      </c>
      <c r="D22" s="5" t="s">
        <v>99</v>
      </c>
      <c r="E22" s="76">
        <v>10660</v>
      </c>
      <c r="F22" s="5" t="s">
        <v>100</v>
      </c>
      <c r="G22" s="78">
        <v>28397.77548063</v>
      </c>
      <c r="H22" s="78">
        <v>2646.7597999999998</v>
      </c>
      <c r="I22" s="6">
        <v>7970</v>
      </c>
      <c r="J22" s="77">
        <f t="shared" si="1"/>
        <v>226330270.58062109</v>
      </c>
      <c r="K22" s="11">
        <f t="shared" ref="K22:K37" si="5">ROUND(H22*9600,2)</f>
        <v>25408894.079999998</v>
      </c>
      <c r="L22" s="84">
        <f t="shared" ref="L22:L37" si="6">J22+K22</f>
        <v>251739164.66062111</v>
      </c>
    </row>
    <row r="23" spans="1:12">
      <c r="A23" s="4">
        <v>213</v>
      </c>
      <c r="B23" s="4">
        <v>4</v>
      </c>
      <c r="C23" s="5" t="s">
        <v>98</v>
      </c>
      <c r="D23" s="5" t="s">
        <v>99</v>
      </c>
      <c r="E23" s="76">
        <v>10688</v>
      </c>
      <c r="F23" s="5" t="s">
        <v>101</v>
      </c>
      <c r="G23" s="78">
        <v>7987.8139000000001</v>
      </c>
      <c r="H23" s="78">
        <v>347.79109999999997</v>
      </c>
      <c r="I23" s="6">
        <v>7970</v>
      </c>
      <c r="J23" s="77">
        <f t="shared" si="1"/>
        <v>63662876.783</v>
      </c>
      <c r="K23" s="11">
        <f t="shared" si="5"/>
        <v>3338794.56</v>
      </c>
      <c r="L23" s="84">
        <f t="shared" si="6"/>
        <v>67001671.343000002</v>
      </c>
    </row>
    <row r="24" spans="1:12">
      <c r="A24" s="4">
        <v>214</v>
      </c>
      <c r="B24" s="4">
        <v>4</v>
      </c>
      <c r="C24" s="5" t="s">
        <v>98</v>
      </c>
      <c r="D24" s="5" t="s">
        <v>99</v>
      </c>
      <c r="E24" s="76">
        <v>10768</v>
      </c>
      <c r="F24" s="5" t="s">
        <v>102</v>
      </c>
      <c r="G24" s="78">
        <v>1300.4936</v>
      </c>
      <c r="H24" s="78">
        <v>59.759599999999999</v>
      </c>
      <c r="I24" s="6">
        <v>7970</v>
      </c>
      <c r="J24" s="77">
        <f t="shared" si="1"/>
        <v>10364933.992000001</v>
      </c>
      <c r="K24" s="11">
        <f t="shared" si="5"/>
        <v>573692.16000000003</v>
      </c>
      <c r="L24" s="84">
        <f t="shared" si="6"/>
        <v>10938626.152000001</v>
      </c>
    </row>
    <row r="25" spans="1:12">
      <c r="A25" s="4">
        <v>215</v>
      </c>
      <c r="B25" s="4">
        <v>4</v>
      </c>
      <c r="C25" s="5" t="s">
        <v>98</v>
      </c>
      <c r="D25" s="5" t="s">
        <v>99</v>
      </c>
      <c r="E25" s="76">
        <v>10769</v>
      </c>
      <c r="F25" s="5" t="s">
        <v>103</v>
      </c>
      <c r="G25" s="78">
        <v>986.69420000000002</v>
      </c>
      <c r="H25" s="78">
        <v>81.496200000000002</v>
      </c>
      <c r="I25" s="6">
        <v>7970</v>
      </c>
      <c r="J25" s="77">
        <f t="shared" si="1"/>
        <v>7863952.7740000002</v>
      </c>
      <c r="K25" s="11">
        <f t="shared" si="5"/>
        <v>782363.52</v>
      </c>
      <c r="L25" s="84">
        <f t="shared" si="6"/>
        <v>8646316.2939999998</v>
      </c>
    </row>
    <row r="26" spans="1:12">
      <c r="A26" s="4">
        <v>216</v>
      </c>
      <c r="B26" s="4">
        <v>4</v>
      </c>
      <c r="C26" s="5" t="s">
        <v>98</v>
      </c>
      <c r="D26" s="5" t="s">
        <v>99</v>
      </c>
      <c r="E26" s="76">
        <v>10770</v>
      </c>
      <c r="F26" s="5" t="s">
        <v>104</v>
      </c>
      <c r="G26" s="78">
        <v>925.80510000000004</v>
      </c>
      <c r="H26" s="78">
        <v>41.815399999999997</v>
      </c>
      <c r="I26" s="6">
        <v>7970</v>
      </c>
      <c r="J26" s="77">
        <f t="shared" si="1"/>
        <v>7378666.6469999999</v>
      </c>
      <c r="K26" s="11">
        <f t="shared" si="5"/>
        <v>401427.84</v>
      </c>
      <c r="L26" s="84">
        <f t="shared" si="6"/>
        <v>7780094.4869999997</v>
      </c>
    </row>
    <row r="27" spans="1:12">
      <c r="A27" s="4">
        <v>217</v>
      </c>
      <c r="B27" s="4">
        <v>4</v>
      </c>
      <c r="C27" s="5" t="s">
        <v>98</v>
      </c>
      <c r="D27" s="5" t="s">
        <v>99</v>
      </c>
      <c r="E27" s="76">
        <v>10771</v>
      </c>
      <c r="F27" s="5" t="s">
        <v>105</v>
      </c>
      <c r="G27" s="78">
        <v>624.59159999999997</v>
      </c>
      <c r="H27" s="78">
        <v>28.662400000000002</v>
      </c>
      <c r="I27" s="6">
        <v>7970</v>
      </c>
      <c r="J27" s="77">
        <f t="shared" si="1"/>
        <v>4977995.0520000001</v>
      </c>
      <c r="K27" s="11">
        <f t="shared" si="5"/>
        <v>275159.03999999998</v>
      </c>
      <c r="L27" s="84">
        <f t="shared" si="6"/>
        <v>5253154.0920000002</v>
      </c>
    </row>
    <row r="28" spans="1:12">
      <c r="A28" s="4">
        <v>218</v>
      </c>
      <c r="B28" s="4">
        <v>4</v>
      </c>
      <c r="C28" s="5" t="s">
        <v>98</v>
      </c>
      <c r="D28" s="5" t="s">
        <v>99</v>
      </c>
      <c r="E28" s="76">
        <v>10772</v>
      </c>
      <c r="F28" s="5" t="s">
        <v>106</v>
      </c>
      <c r="G28" s="78">
        <v>1679.3625999999999</v>
      </c>
      <c r="H28" s="78">
        <v>217.77969999999999</v>
      </c>
      <c r="I28" s="6">
        <v>7970</v>
      </c>
      <c r="J28" s="77">
        <f t="shared" si="1"/>
        <v>13384519.922</v>
      </c>
      <c r="K28" s="11">
        <f t="shared" si="5"/>
        <v>2090685.12</v>
      </c>
      <c r="L28" s="84">
        <f t="shared" si="6"/>
        <v>15475205.041999999</v>
      </c>
    </row>
    <row r="29" spans="1:12">
      <c r="A29" s="4">
        <v>219</v>
      </c>
      <c r="B29" s="4">
        <v>4</v>
      </c>
      <c r="C29" s="5" t="s">
        <v>98</v>
      </c>
      <c r="D29" s="5" t="s">
        <v>99</v>
      </c>
      <c r="E29" s="76">
        <v>10773</v>
      </c>
      <c r="F29" s="5" t="s">
        <v>107</v>
      </c>
      <c r="G29" s="78">
        <v>801.48689999999999</v>
      </c>
      <c r="H29" s="78">
        <v>30.629799999999999</v>
      </c>
      <c r="I29" s="6">
        <v>7970</v>
      </c>
      <c r="J29" s="77">
        <f t="shared" si="1"/>
        <v>6387850.5930000003</v>
      </c>
      <c r="K29" s="11">
        <f t="shared" si="5"/>
        <v>294046.08000000002</v>
      </c>
      <c r="L29" s="84">
        <f t="shared" si="6"/>
        <v>6681896.6730000004</v>
      </c>
    </row>
    <row r="30" spans="1:12">
      <c r="A30" s="4">
        <v>220</v>
      </c>
      <c r="B30" s="4">
        <v>4</v>
      </c>
      <c r="C30" s="5" t="s">
        <v>98</v>
      </c>
      <c r="D30" s="5" t="s">
        <v>99</v>
      </c>
      <c r="E30" s="76">
        <v>10774</v>
      </c>
      <c r="F30" s="5" t="s">
        <v>108</v>
      </c>
      <c r="G30" s="78">
        <v>1095.6844000000001</v>
      </c>
      <c r="H30" s="78">
        <v>36.3904</v>
      </c>
      <c r="I30" s="6">
        <v>7970</v>
      </c>
      <c r="J30" s="77">
        <f t="shared" si="1"/>
        <v>8732604.6680000015</v>
      </c>
      <c r="K30" s="11">
        <f t="shared" si="5"/>
        <v>349347.84000000003</v>
      </c>
      <c r="L30" s="84">
        <f t="shared" si="6"/>
        <v>9081952.5080000013</v>
      </c>
    </row>
    <row r="31" spans="1:12">
      <c r="A31" s="4">
        <v>221</v>
      </c>
      <c r="B31" s="4">
        <v>4</v>
      </c>
      <c r="C31" s="5" t="s">
        <v>98</v>
      </c>
      <c r="D31" s="5" t="s">
        <v>99</v>
      </c>
      <c r="E31" s="76">
        <v>10775</v>
      </c>
      <c r="F31" s="5" t="s">
        <v>109</v>
      </c>
      <c r="G31" s="78">
        <v>1087.1428000000001</v>
      </c>
      <c r="H31" s="78">
        <v>64.414900000000003</v>
      </c>
      <c r="I31" s="6">
        <v>7970</v>
      </c>
      <c r="J31" s="77">
        <f t="shared" si="1"/>
        <v>8664528.1160000004</v>
      </c>
      <c r="K31" s="11">
        <f t="shared" si="5"/>
        <v>618383.04</v>
      </c>
      <c r="L31" s="84">
        <f t="shared" si="6"/>
        <v>9282911.1559999995</v>
      </c>
    </row>
    <row r="32" spans="1:12">
      <c r="A32" s="4">
        <v>222</v>
      </c>
      <c r="B32" s="4">
        <v>4</v>
      </c>
      <c r="C32" s="5" t="s">
        <v>98</v>
      </c>
      <c r="D32" s="5" t="s">
        <v>99</v>
      </c>
      <c r="E32" s="76">
        <v>10776</v>
      </c>
      <c r="F32" s="5" t="s">
        <v>110</v>
      </c>
      <c r="G32" s="78">
        <v>790.50739999999996</v>
      </c>
      <c r="H32" s="78">
        <v>124.9867</v>
      </c>
      <c r="I32" s="6">
        <v>7970</v>
      </c>
      <c r="J32" s="77">
        <f t="shared" si="1"/>
        <v>6300343.9780000001</v>
      </c>
      <c r="K32" s="11">
        <f t="shared" si="5"/>
        <v>1199872.32</v>
      </c>
      <c r="L32" s="84">
        <f t="shared" si="6"/>
        <v>7500216.2980000004</v>
      </c>
    </row>
    <row r="33" spans="1:12">
      <c r="A33" s="4">
        <v>223</v>
      </c>
      <c r="B33" s="4">
        <v>4</v>
      </c>
      <c r="C33" s="5" t="s">
        <v>98</v>
      </c>
      <c r="D33" s="5" t="s">
        <v>99</v>
      </c>
      <c r="E33" s="76">
        <v>10777</v>
      </c>
      <c r="F33" s="5" t="s">
        <v>111</v>
      </c>
      <c r="G33" s="78">
        <v>1348.9011</v>
      </c>
      <c r="H33" s="78">
        <v>156.61060000000001</v>
      </c>
      <c r="I33" s="6">
        <v>7970</v>
      </c>
      <c r="J33" s="77">
        <f t="shared" si="1"/>
        <v>10750741.767000001</v>
      </c>
      <c r="K33" s="11">
        <f t="shared" si="5"/>
        <v>1503461.76</v>
      </c>
      <c r="L33" s="84">
        <f t="shared" si="6"/>
        <v>12254203.527000001</v>
      </c>
    </row>
    <row r="34" spans="1:12">
      <c r="A34" s="4">
        <v>224</v>
      </c>
      <c r="B34" s="4">
        <v>4</v>
      </c>
      <c r="C34" s="5" t="s">
        <v>98</v>
      </c>
      <c r="D34" s="5" t="s">
        <v>99</v>
      </c>
      <c r="E34" s="76">
        <v>10778</v>
      </c>
      <c r="F34" s="5" t="s">
        <v>112</v>
      </c>
      <c r="G34" s="78">
        <v>269.19200000000001</v>
      </c>
      <c r="H34" s="78">
        <v>8.5115999999999996</v>
      </c>
      <c r="I34" s="6">
        <v>7970</v>
      </c>
      <c r="J34" s="77">
        <f t="shared" si="1"/>
        <v>2145460.2400000002</v>
      </c>
      <c r="K34" s="11">
        <f t="shared" si="5"/>
        <v>81711.360000000001</v>
      </c>
      <c r="L34" s="84">
        <f t="shared" si="6"/>
        <v>2227171.6</v>
      </c>
    </row>
    <row r="35" spans="1:12">
      <c r="A35" s="4">
        <v>225</v>
      </c>
      <c r="B35" s="4">
        <v>4</v>
      </c>
      <c r="C35" s="5" t="s">
        <v>98</v>
      </c>
      <c r="D35" s="5" t="s">
        <v>99</v>
      </c>
      <c r="E35" s="76">
        <v>10779</v>
      </c>
      <c r="F35" s="5" t="s">
        <v>113</v>
      </c>
      <c r="G35" s="78">
        <v>937.50710000000004</v>
      </c>
      <c r="H35" s="78">
        <v>112.9958</v>
      </c>
      <c r="I35" s="6">
        <v>7970</v>
      </c>
      <c r="J35" s="77">
        <f t="shared" si="1"/>
        <v>7471931.5870000003</v>
      </c>
      <c r="K35" s="11">
        <f t="shared" si="5"/>
        <v>1084759.68</v>
      </c>
      <c r="L35" s="84">
        <f t="shared" si="6"/>
        <v>8556691.2670000009</v>
      </c>
    </row>
    <row r="36" spans="1:12">
      <c r="A36" s="4">
        <v>226</v>
      </c>
      <c r="B36" s="4">
        <v>4</v>
      </c>
      <c r="C36" s="5" t="s">
        <v>98</v>
      </c>
      <c r="D36" s="5" t="s">
        <v>99</v>
      </c>
      <c r="E36" s="76">
        <v>10780</v>
      </c>
      <c r="F36" s="5" t="s">
        <v>114</v>
      </c>
      <c r="G36" s="78">
        <v>568.41449999999998</v>
      </c>
      <c r="H36" s="78">
        <v>17.645800000000001</v>
      </c>
      <c r="I36" s="6">
        <v>7970</v>
      </c>
      <c r="J36" s="77">
        <f t="shared" si="1"/>
        <v>4530263.5649999995</v>
      </c>
      <c r="K36" s="11">
        <f t="shared" si="5"/>
        <v>169399.67999999999</v>
      </c>
      <c r="L36" s="84">
        <f t="shared" si="6"/>
        <v>4699663.2449999992</v>
      </c>
    </row>
    <row r="37" spans="1:12">
      <c r="A37" s="4">
        <v>227</v>
      </c>
      <c r="B37" s="4">
        <v>4</v>
      </c>
      <c r="C37" s="5" t="s">
        <v>98</v>
      </c>
      <c r="D37" s="5" t="s">
        <v>99</v>
      </c>
      <c r="E37" s="76">
        <v>10781</v>
      </c>
      <c r="F37" s="5" t="s">
        <v>115</v>
      </c>
      <c r="G37" s="78">
        <v>626.8415</v>
      </c>
      <c r="H37" s="78">
        <v>17.8047</v>
      </c>
      <c r="I37" s="6">
        <v>7970</v>
      </c>
      <c r="J37" s="77">
        <f t="shared" si="1"/>
        <v>4995926.7549999999</v>
      </c>
      <c r="K37" s="11">
        <f t="shared" si="5"/>
        <v>170925.12</v>
      </c>
      <c r="L37" s="84">
        <f t="shared" si="6"/>
        <v>5166851.875</v>
      </c>
    </row>
    <row r="38" spans="1:12">
      <c r="A38" s="44"/>
      <c r="B38" s="45"/>
      <c r="C38" s="40"/>
      <c r="D38" s="47" t="s">
        <v>169</v>
      </c>
      <c r="E38" s="48"/>
      <c r="F38" s="48"/>
      <c r="G38" s="49">
        <f>SUBTOTAL(9,G22:G37)</f>
        <v>49428.214180630013</v>
      </c>
      <c r="H38" s="49">
        <f>SUBTOTAL(9,H22:H37)</f>
        <v>3994.0544999999997</v>
      </c>
      <c r="I38" s="21"/>
      <c r="J38" s="49">
        <f>SUBTOTAL(9,J22:J37)</f>
        <v>393942867.01962107</v>
      </c>
      <c r="K38" s="49">
        <f t="shared" ref="K38:L38" si="7">SUBTOTAL(9,K22:K37)</f>
        <v>38342923.199999988</v>
      </c>
      <c r="L38" s="49">
        <f t="shared" si="7"/>
        <v>432285790.21962112</v>
      </c>
    </row>
    <row r="39" spans="1:12">
      <c r="A39" s="4">
        <v>228</v>
      </c>
      <c r="B39" s="4">
        <v>4</v>
      </c>
      <c r="C39" s="5" t="s">
        <v>116</v>
      </c>
      <c r="D39" s="5" t="s">
        <v>117</v>
      </c>
      <c r="E39" s="76">
        <v>10689</v>
      </c>
      <c r="F39" s="5" t="s">
        <v>118</v>
      </c>
      <c r="G39" s="78">
        <v>14715.959466419999</v>
      </c>
      <c r="H39" s="78">
        <v>560.57420000000002</v>
      </c>
      <c r="I39" s="6">
        <v>7970</v>
      </c>
      <c r="J39" s="77">
        <f t="shared" si="1"/>
        <v>117286196.9473674</v>
      </c>
      <c r="K39" s="11">
        <f t="shared" ref="K39:K45" si="8">ROUND(H39*9600,2)</f>
        <v>5381512.3200000003</v>
      </c>
      <c r="L39" s="84">
        <f t="shared" ref="L39:L45" si="9">J39+K39</f>
        <v>122667709.26736739</v>
      </c>
    </row>
    <row r="40" spans="1:12">
      <c r="A40" s="4">
        <v>229</v>
      </c>
      <c r="B40" s="4">
        <v>4</v>
      </c>
      <c r="C40" s="5" t="s">
        <v>116</v>
      </c>
      <c r="D40" s="5" t="s">
        <v>117</v>
      </c>
      <c r="E40" s="76">
        <v>10782</v>
      </c>
      <c r="F40" s="5" t="s">
        <v>119</v>
      </c>
      <c r="G40" s="78">
        <v>611.15060000000005</v>
      </c>
      <c r="H40" s="78">
        <v>11.601100000000001</v>
      </c>
      <c r="I40" s="6">
        <v>7970</v>
      </c>
      <c r="J40" s="77">
        <f t="shared" si="1"/>
        <v>4870870.2820000006</v>
      </c>
      <c r="K40" s="11">
        <f t="shared" si="8"/>
        <v>111370.56</v>
      </c>
      <c r="L40" s="84">
        <f t="shared" si="9"/>
        <v>4982240.8420000002</v>
      </c>
    </row>
    <row r="41" spans="1:12">
      <c r="A41" s="4">
        <v>230</v>
      </c>
      <c r="B41" s="4">
        <v>4</v>
      </c>
      <c r="C41" s="5" t="s">
        <v>116</v>
      </c>
      <c r="D41" s="5" t="s">
        <v>117</v>
      </c>
      <c r="E41" s="76">
        <v>10784</v>
      </c>
      <c r="F41" s="5" t="s">
        <v>120</v>
      </c>
      <c r="G41" s="78">
        <v>1348.8534</v>
      </c>
      <c r="H41" s="78">
        <v>79.418499999999995</v>
      </c>
      <c r="I41" s="6">
        <v>7970</v>
      </c>
      <c r="J41" s="77">
        <f t="shared" si="1"/>
        <v>10750361.597999999</v>
      </c>
      <c r="K41" s="11">
        <f t="shared" si="8"/>
        <v>762417.6</v>
      </c>
      <c r="L41" s="84">
        <f t="shared" si="9"/>
        <v>11512779.197999999</v>
      </c>
    </row>
    <row r="42" spans="1:12">
      <c r="A42" s="4">
        <v>231</v>
      </c>
      <c r="B42" s="4">
        <v>4</v>
      </c>
      <c r="C42" s="5" t="s">
        <v>116</v>
      </c>
      <c r="D42" s="5" t="s">
        <v>117</v>
      </c>
      <c r="E42" s="76">
        <v>10785</v>
      </c>
      <c r="F42" s="5" t="s">
        <v>121</v>
      </c>
      <c r="G42" s="78">
        <v>2686.8546000000001</v>
      </c>
      <c r="H42" s="78">
        <v>62.249000000000002</v>
      </c>
      <c r="I42" s="6">
        <v>7970</v>
      </c>
      <c r="J42" s="77">
        <f t="shared" si="1"/>
        <v>21414231.162</v>
      </c>
      <c r="K42" s="11">
        <f t="shared" si="8"/>
        <v>597590.4</v>
      </c>
      <c r="L42" s="84">
        <f t="shared" si="9"/>
        <v>22011821.561999999</v>
      </c>
    </row>
    <row r="43" spans="1:12">
      <c r="A43" s="4">
        <v>232</v>
      </c>
      <c r="B43" s="4">
        <v>4</v>
      </c>
      <c r="C43" s="5" t="s">
        <v>116</v>
      </c>
      <c r="D43" s="5" t="s">
        <v>117</v>
      </c>
      <c r="E43" s="76">
        <v>10786</v>
      </c>
      <c r="F43" s="5" t="s">
        <v>122</v>
      </c>
      <c r="G43" s="78">
        <v>1533.0432000000001</v>
      </c>
      <c r="H43" s="78">
        <v>36.284500000000001</v>
      </c>
      <c r="I43" s="6">
        <v>7970</v>
      </c>
      <c r="J43" s="77">
        <f t="shared" si="1"/>
        <v>12218354.304000001</v>
      </c>
      <c r="K43" s="11">
        <f t="shared" si="8"/>
        <v>348331.2</v>
      </c>
      <c r="L43" s="84">
        <f t="shared" si="9"/>
        <v>12566685.504000001</v>
      </c>
    </row>
    <row r="44" spans="1:12">
      <c r="A44" s="4">
        <v>233</v>
      </c>
      <c r="B44" s="4">
        <v>4</v>
      </c>
      <c r="C44" s="5" t="s">
        <v>116</v>
      </c>
      <c r="D44" s="5" t="s">
        <v>117</v>
      </c>
      <c r="E44" s="76">
        <v>10787</v>
      </c>
      <c r="F44" s="5" t="s">
        <v>123</v>
      </c>
      <c r="G44" s="78">
        <v>3094.0623000000001</v>
      </c>
      <c r="H44" s="78">
        <v>70.805099999999996</v>
      </c>
      <c r="I44" s="6">
        <v>7970</v>
      </c>
      <c r="J44" s="77">
        <f t="shared" si="1"/>
        <v>24659676.530999999</v>
      </c>
      <c r="K44" s="11">
        <f t="shared" si="8"/>
        <v>679728.96</v>
      </c>
      <c r="L44" s="84">
        <f t="shared" si="9"/>
        <v>25339405.491</v>
      </c>
    </row>
    <row r="45" spans="1:12">
      <c r="A45" s="4">
        <v>234</v>
      </c>
      <c r="B45" s="4">
        <v>4</v>
      </c>
      <c r="C45" s="5" t="s">
        <v>116</v>
      </c>
      <c r="D45" s="5" t="s">
        <v>117</v>
      </c>
      <c r="E45" s="76">
        <v>10788</v>
      </c>
      <c r="F45" s="5" t="s">
        <v>124</v>
      </c>
      <c r="G45" s="78">
        <v>784.24699999999996</v>
      </c>
      <c r="H45" s="78">
        <v>15.194000000000001</v>
      </c>
      <c r="I45" s="6">
        <v>7970</v>
      </c>
      <c r="J45" s="77">
        <f t="shared" si="1"/>
        <v>6250448.5899999999</v>
      </c>
      <c r="K45" s="11">
        <f t="shared" si="8"/>
        <v>145862.39999999999</v>
      </c>
      <c r="L45" s="84">
        <f t="shared" si="9"/>
        <v>6396310.9900000002</v>
      </c>
    </row>
    <row r="46" spans="1:12">
      <c r="A46" s="44"/>
      <c r="B46" s="45"/>
      <c r="C46" s="40"/>
      <c r="D46" s="47" t="s">
        <v>170</v>
      </c>
      <c r="E46" s="48"/>
      <c r="F46" s="48"/>
      <c r="G46" s="49">
        <f>SUBTOTAL(9,G39:G45)</f>
        <v>24774.170566419998</v>
      </c>
      <c r="H46" s="49">
        <f>SUBTOTAL(9,H39:H45)</f>
        <v>836.12639999999999</v>
      </c>
      <c r="I46" s="21"/>
      <c r="J46" s="49">
        <f>SUBTOTAL(9,J39:J45)</f>
        <v>197450139.41436741</v>
      </c>
      <c r="K46" s="49">
        <f t="shared" ref="K46:L46" si="10">SUBTOTAL(9,K39:K45)</f>
        <v>8026813.4400000004</v>
      </c>
      <c r="L46" s="49">
        <f t="shared" si="10"/>
        <v>205476952.85436741</v>
      </c>
    </row>
    <row r="47" spans="1:12">
      <c r="A47" s="4">
        <v>235</v>
      </c>
      <c r="B47" s="4">
        <v>4</v>
      </c>
      <c r="C47" s="5" t="s">
        <v>125</v>
      </c>
      <c r="D47" s="5" t="s">
        <v>126</v>
      </c>
      <c r="E47" s="76">
        <v>10690</v>
      </c>
      <c r="F47" s="5" t="s">
        <v>127</v>
      </c>
      <c r="G47" s="78">
        <v>23132.015010500003</v>
      </c>
      <c r="H47" s="78">
        <v>1513.0678</v>
      </c>
      <c r="I47" s="6">
        <v>7970</v>
      </c>
      <c r="J47" s="77">
        <f t="shared" si="1"/>
        <v>184362159.63368502</v>
      </c>
      <c r="K47" s="11">
        <f t="shared" ref="K47:K57" si="11">ROUND(H47*9600,2)</f>
        <v>14525450.880000001</v>
      </c>
      <c r="L47" s="84">
        <f t="shared" ref="L47:L57" si="12">J47+K47</f>
        <v>198887610.51368502</v>
      </c>
    </row>
    <row r="48" spans="1:12">
      <c r="A48" s="4">
        <v>236</v>
      </c>
      <c r="B48" s="4">
        <v>4</v>
      </c>
      <c r="C48" s="5" t="s">
        <v>125</v>
      </c>
      <c r="D48" s="5" t="s">
        <v>126</v>
      </c>
      <c r="E48" s="76">
        <v>10691</v>
      </c>
      <c r="F48" s="5" t="s">
        <v>128</v>
      </c>
      <c r="G48" s="78">
        <v>10137.4157</v>
      </c>
      <c r="H48" s="78">
        <v>1017.7397999999999</v>
      </c>
      <c r="I48" s="6">
        <v>7970</v>
      </c>
      <c r="J48" s="77">
        <f t="shared" si="1"/>
        <v>80795203.128999993</v>
      </c>
      <c r="K48" s="11">
        <f t="shared" si="11"/>
        <v>9770302.0800000001</v>
      </c>
      <c r="L48" s="84">
        <f t="shared" si="12"/>
        <v>90565505.208999991</v>
      </c>
    </row>
    <row r="49" spans="1:12">
      <c r="A49" s="4">
        <v>237</v>
      </c>
      <c r="B49" s="4">
        <v>4</v>
      </c>
      <c r="C49" s="5" t="s">
        <v>125</v>
      </c>
      <c r="D49" s="5" t="s">
        <v>126</v>
      </c>
      <c r="E49" s="76">
        <v>10789</v>
      </c>
      <c r="F49" s="5" t="s">
        <v>129</v>
      </c>
      <c r="G49" s="78">
        <v>1561.6496</v>
      </c>
      <c r="H49" s="78">
        <v>98.0715</v>
      </c>
      <c r="I49" s="6">
        <v>7970</v>
      </c>
      <c r="J49" s="77">
        <f t="shared" si="1"/>
        <v>12446347.311999999</v>
      </c>
      <c r="K49" s="11">
        <f t="shared" si="11"/>
        <v>941486.4</v>
      </c>
      <c r="L49" s="84">
        <f t="shared" si="12"/>
        <v>13387833.711999999</v>
      </c>
    </row>
    <row r="50" spans="1:12">
      <c r="A50" s="4">
        <v>238</v>
      </c>
      <c r="B50" s="4">
        <v>4</v>
      </c>
      <c r="C50" s="5" t="s">
        <v>125</v>
      </c>
      <c r="D50" s="5" t="s">
        <v>126</v>
      </c>
      <c r="E50" s="76">
        <v>10790</v>
      </c>
      <c r="F50" s="5" t="s">
        <v>130</v>
      </c>
      <c r="G50" s="78">
        <v>3944.7651999999998</v>
      </c>
      <c r="H50" s="78">
        <v>87.985299999999995</v>
      </c>
      <c r="I50" s="6">
        <v>7970</v>
      </c>
      <c r="J50" s="77">
        <f t="shared" si="1"/>
        <v>31439778.643999998</v>
      </c>
      <c r="K50" s="11">
        <f t="shared" si="11"/>
        <v>844658.88</v>
      </c>
      <c r="L50" s="84">
        <f t="shared" si="12"/>
        <v>32284437.523999996</v>
      </c>
    </row>
    <row r="51" spans="1:12">
      <c r="A51" s="4">
        <v>239</v>
      </c>
      <c r="B51" s="4">
        <v>4</v>
      </c>
      <c r="C51" s="5" t="s">
        <v>125</v>
      </c>
      <c r="D51" s="5" t="s">
        <v>126</v>
      </c>
      <c r="E51" s="76">
        <v>10791</v>
      </c>
      <c r="F51" s="5" t="s">
        <v>131</v>
      </c>
      <c r="G51" s="78">
        <v>4652.0200000000004</v>
      </c>
      <c r="H51" s="78">
        <v>258.49790000000002</v>
      </c>
      <c r="I51" s="6">
        <v>7970</v>
      </c>
      <c r="J51" s="77">
        <f t="shared" si="1"/>
        <v>37076599.400000006</v>
      </c>
      <c r="K51" s="11">
        <f t="shared" si="11"/>
        <v>2481579.84</v>
      </c>
      <c r="L51" s="84">
        <f t="shared" si="12"/>
        <v>39558179.24000001</v>
      </c>
    </row>
    <row r="52" spans="1:12">
      <c r="A52" s="4">
        <v>240</v>
      </c>
      <c r="B52" s="4">
        <v>4</v>
      </c>
      <c r="C52" s="5" t="s">
        <v>125</v>
      </c>
      <c r="D52" s="5" t="s">
        <v>126</v>
      </c>
      <c r="E52" s="76">
        <v>10792</v>
      </c>
      <c r="F52" s="5" t="s">
        <v>132</v>
      </c>
      <c r="G52" s="78">
        <v>1664.5496000000001</v>
      </c>
      <c r="H52" s="78">
        <v>26.402899999999999</v>
      </c>
      <c r="I52" s="6">
        <v>7970</v>
      </c>
      <c r="J52" s="77">
        <f t="shared" si="1"/>
        <v>13266460.312000001</v>
      </c>
      <c r="K52" s="11">
        <f t="shared" si="11"/>
        <v>253467.84</v>
      </c>
      <c r="L52" s="84">
        <f t="shared" si="12"/>
        <v>13519928.152000001</v>
      </c>
    </row>
    <row r="53" spans="1:12">
      <c r="A53" s="4">
        <v>241</v>
      </c>
      <c r="B53" s="4">
        <v>4</v>
      </c>
      <c r="C53" s="5" t="s">
        <v>125</v>
      </c>
      <c r="D53" s="5" t="s">
        <v>126</v>
      </c>
      <c r="E53" s="76">
        <v>10793</v>
      </c>
      <c r="F53" s="5" t="s">
        <v>133</v>
      </c>
      <c r="G53" s="78">
        <v>1075.6927000000001</v>
      </c>
      <c r="H53" s="78">
        <v>71.354900000000001</v>
      </c>
      <c r="I53" s="6">
        <v>7970</v>
      </c>
      <c r="J53" s="77">
        <f t="shared" si="1"/>
        <v>8573270.8190000001</v>
      </c>
      <c r="K53" s="11">
        <f t="shared" si="11"/>
        <v>685007.04</v>
      </c>
      <c r="L53" s="84">
        <f t="shared" si="12"/>
        <v>9258277.8590000011</v>
      </c>
    </row>
    <row r="54" spans="1:12">
      <c r="A54" s="4">
        <v>242</v>
      </c>
      <c r="B54" s="4">
        <v>4</v>
      </c>
      <c r="C54" s="5" t="s">
        <v>125</v>
      </c>
      <c r="D54" s="5" t="s">
        <v>126</v>
      </c>
      <c r="E54" s="76">
        <v>10794</v>
      </c>
      <c r="F54" s="5" t="s">
        <v>134</v>
      </c>
      <c r="G54" s="78">
        <v>803.62570000000005</v>
      </c>
      <c r="H54" s="78">
        <v>12.463800000000001</v>
      </c>
      <c r="I54" s="6">
        <v>7970</v>
      </c>
      <c r="J54" s="77">
        <f t="shared" si="1"/>
        <v>6404896.8290000008</v>
      </c>
      <c r="K54" s="11">
        <f t="shared" si="11"/>
        <v>119652.48</v>
      </c>
      <c r="L54" s="84">
        <f t="shared" si="12"/>
        <v>6524549.3090000013</v>
      </c>
    </row>
    <row r="55" spans="1:12">
      <c r="A55" s="4">
        <v>243</v>
      </c>
      <c r="B55" s="4">
        <v>4</v>
      </c>
      <c r="C55" s="5" t="s">
        <v>125</v>
      </c>
      <c r="D55" s="5" t="s">
        <v>126</v>
      </c>
      <c r="E55" s="76">
        <v>10795</v>
      </c>
      <c r="F55" s="5" t="s">
        <v>135</v>
      </c>
      <c r="G55" s="78">
        <v>636.56979999999999</v>
      </c>
      <c r="H55" s="78">
        <v>27.007000000000001</v>
      </c>
      <c r="I55" s="6">
        <v>7970</v>
      </c>
      <c r="J55" s="77">
        <f t="shared" si="1"/>
        <v>5073461.3059999999</v>
      </c>
      <c r="K55" s="11">
        <f t="shared" si="11"/>
        <v>259267.20000000001</v>
      </c>
      <c r="L55" s="84">
        <f t="shared" si="12"/>
        <v>5332728.5060000001</v>
      </c>
    </row>
    <row r="56" spans="1:12">
      <c r="A56" s="4">
        <v>244</v>
      </c>
      <c r="B56" s="4">
        <v>4</v>
      </c>
      <c r="C56" s="5" t="s">
        <v>125</v>
      </c>
      <c r="D56" s="5" t="s">
        <v>126</v>
      </c>
      <c r="E56" s="76">
        <v>10796</v>
      </c>
      <c r="F56" s="5" t="s">
        <v>136</v>
      </c>
      <c r="G56" s="78">
        <v>963.38729999999998</v>
      </c>
      <c r="H56" s="78">
        <v>86.111800000000002</v>
      </c>
      <c r="I56" s="6">
        <v>7970</v>
      </c>
      <c r="J56" s="77">
        <f t="shared" si="1"/>
        <v>7678196.7809999995</v>
      </c>
      <c r="K56" s="11">
        <f t="shared" si="11"/>
        <v>826673.28</v>
      </c>
      <c r="L56" s="84">
        <f t="shared" si="12"/>
        <v>8504870.0609999988</v>
      </c>
    </row>
    <row r="57" spans="1:12">
      <c r="A57" s="4">
        <v>245</v>
      </c>
      <c r="B57" s="4">
        <v>4</v>
      </c>
      <c r="C57" s="5" t="s">
        <v>125</v>
      </c>
      <c r="D57" s="5" t="s">
        <v>126</v>
      </c>
      <c r="E57" s="76">
        <v>10797</v>
      </c>
      <c r="F57" s="5" t="s">
        <v>137</v>
      </c>
      <c r="G57" s="78">
        <v>1290.8545999999999</v>
      </c>
      <c r="H57" s="78">
        <v>76.575500000000005</v>
      </c>
      <c r="I57" s="6">
        <v>7970</v>
      </c>
      <c r="J57" s="77">
        <f t="shared" si="1"/>
        <v>10288111.161999999</v>
      </c>
      <c r="K57" s="11">
        <f t="shared" si="11"/>
        <v>735124.8</v>
      </c>
      <c r="L57" s="84">
        <f t="shared" si="12"/>
        <v>11023235.961999999</v>
      </c>
    </row>
    <row r="58" spans="1:12">
      <c r="A58" s="44"/>
      <c r="B58" s="45"/>
      <c r="C58" s="40"/>
      <c r="D58" s="47" t="s">
        <v>171</v>
      </c>
      <c r="E58" s="48"/>
      <c r="F58" s="48"/>
      <c r="G58" s="49">
        <f>SUBTOTAL(9,G47:G57)</f>
        <v>49862.5452105</v>
      </c>
      <c r="H58" s="49">
        <f>SUBTOTAL(9,H47:H57)</f>
        <v>3275.2781999999997</v>
      </c>
      <c r="I58" s="21"/>
      <c r="J58" s="49">
        <f>SUBTOTAL(9,J47:J57)</f>
        <v>397404485.327685</v>
      </c>
      <c r="K58" s="49">
        <f t="shared" ref="K58:L58" si="13">SUBTOTAL(9,K47:K57)</f>
        <v>31442670.719999999</v>
      </c>
      <c r="L58" s="49">
        <f t="shared" si="13"/>
        <v>428847156.04768503</v>
      </c>
    </row>
    <row r="59" spans="1:12">
      <c r="A59" s="4">
        <v>246</v>
      </c>
      <c r="B59" s="4">
        <v>4</v>
      </c>
      <c r="C59" s="5" t="s">
        <v>138</v>
      </c>
      <c r="D59" s="5" t="s">
        <v>139</v>
      </c>
      <c r="E59" s="76">
        <v>10692</v>
      </c>
      <c r="F59" s="5" t="s">
        <v>140</v>
      </c>
      <c r="G59" s="78">
        <v>7801.5564096400003</v>
      </c>
      <c r="H59" s="78">
        <v>439.6395</v>
      </c>
      <c r="I59" s="6">
        <v>7970</v>
      </c>
      <c r="J59" s="77">
        <f t="shared" si="1"/>
        <v>62178404.584830806</v>
      </c>
      <c r="K59" s="11">
        <f t="shared" ref="K59:K64" si="14">ROUND(H59*9600,2)</f>
        <v>4220539.2</v>
      </c>
      <c r="L59" s="84">
        <f t="shared" ref="L59:L64" si="15">J59+K59</f>
        <v>66398943.784830809</v>
      </c>
    </row>
    <row r="60" spans="1:12">
      <c r="A60" s="4">
        <v>247</v>
      </c>
      <c r="B60" s="4">
        <v>4</v>
      </c>
      <c r="C60" s="5" t="s">
        <v>138</v>
      </c>
      <c r="D60" s="5" t="s">
        <v>139</v>
      </c>
      <c r="E60" s="76">
        <v>10693</v>
      </c>
      <c r="F60" s="5" t="s">
        <v>141</v>
      </c>
      <c r="G60" s="78">
        <v>6366.4916000000003</v>
      </c>
      <c r="H60" s="78">
        <v>231.1362</v>
      </c>
      <c r="I60" s="6">
        <v>7970</v>
      </c>
      <c r="J60" s="77">
        <f t="shared" si="1"/>
        <v>50740938.052000001</v>
      </c>
      <c r="K60" s="11">
        <f t="shared" si="14"/>
        <v>2218907.52</v>
      </c>
      <c r="L60" s="84">
        <f t="shared" si="15"/>
        <v>52959845.572000004</v>
      </c>
    </row>
    <row r="61" spans="1:12">
      <c r="A61" s="4">
        <v>248</v>
      </c>
      <c r="B61" s="4">
        <v>4</v>
      </c>
      <c r="C61" s="5" t="s">
        <v>138</v>
      </c>
      <c r="D61" s="5" t="s">
        <v>139</v>
      </c>
      <c r="E61" s="76">
        <v>10798</v>
      </c>
      <c r="F61" s="5" t="s">
        <v>142</v>
      </c>
      <c r="G61" s="78">
        <v>1204.7174</v>
      </c>
      <c r="H61" s="78">
        <v>52.945500000000003</v>
      </c>
      <c r="I61" s="6">
        <v>7970</v>
      </c>
      <c r="J61" s="77">
        <f t="shared" si="1"/>
        <v>9601597.6779999994</v>
      </c>
      <c r="K61" s="11">
        <f t="shared" si="14"/>
        <v>508276.8</v>
      </c>
      <c r="L61" s="84">
        <f t="shared" si="15"/>
        <v>10109874.478</v>
      </c>
    </row>
    <row r="62" spans="1:12">
      <c r="A62" s="4">
        <v>249</v>
      </c>
      <c r="B62" s="4">
        <v>4</v>
      </c>
      <c r="C62" s="5" t="s">
        <v>138</v>
      </c>
      <c r="D62" s="5" t="s">
        <v>139</v>
      </c>
      <c r="E62" s="76">
        <v>10799</v>
      </c>
      <c r="F62" s="5" t="s">
        <v>143</v>
      </c>
      <c r="G62" s="78">
        <v>971.74130000000002</v>
      </c>
      <c r="H62" s="78">
        <v>19.0671</v>
      </c>
      <c r="I62" s="6">
        <v>7970</v>
      </c>
      <c r="J62" s="77">
        <f t="shared" si="1"/>
        <v>7744778.1610000003</v>
      </c>
      <c r="K62" s="11">
        <f t="shared" si="14"/>
        <v>183044.16</v>
      </c>
      <c r="L62" s="84">
        <f t="shared" si="15"/>
        <v>7927822.3210000005</v>
      </c>
    </row>
    <row r="63" spans="1:12">
      <c r="A63" s="4">
        <v>250</v>
      </c>
      <c r="B63" s="4">
        <v>4</v>
      </c>
      <c r="C63" s="5" t="s">
        <v>138</v>
      </c>
      <c r="D63" s="5" t="s">
        <v>139</v>
      </c>
      <c r="E63" s="76">
        <v>10800</v>
      </c>
      <c r="F63" s="5" t="s">
        <v>144</v>
      </c>
      <c r="G63" s="78">
        <v>524.49839999999995</v>
      </c>
      <c r="H63" s="78">
        <v>19.340699999999998</v>
      </c>
      <c r="I63" s="6">
        <v>7970</v>
      </c>
      <c r="J63" s="77">
        <f t="shared" si="1"/>
        <v>4180252.2479999997</v>
      </c>
      <c r="K63" s="11">
        <f t="shared" si="14"/>
        <v>185670.72</v>
      </c>
      <c r="L63" s="84">
        <f t="shared" si="15"/>
        <v>4365922.9679999994</v>
      </c>
    </row>
    <row r="64" spans="1:12">
      <c r="A64" s="4">
        <v>251</v>
      </c>
      <c r="B64" s="4">
        <v>4</v>
      </c>
      <c r="C64" s="5" t="s">
        <v>138</v>
      </c>
      <c r="D64" s="5" t="s">
        <v>139</v>
      </c>
      <c r="E64" s="76">
        <v>10801</v>
      </c>
      <c r="F64" s="5" t="s">
        <v>145</v>
      </c>
      <c r="G64" s="78">
        <v>624.32219999999995</v>
      </c>
      <c r="H64" s="78">
        <v>13.724</v>
      </c>
      <c r="I64" s="6">
        <v>7970</v>
      </c>
      <c r="J64" s="77">
        <f t="shared" si="1"/>
        <v>4975847.9339999994</v>
      </c>
      <c r="K64" s="11">
        <f t="shared" si="14"/>
        <v>131750.39999999999</v>
      </c>
      <c r="L64" s="84">
        <f t="shared" si="15"/>
        <v>5107598.3339999998</v>
      </c>
    </row>
    <row r="65" spans="1:12">
      <c r="A65" s="44"/>
      <c r="B65" s="45"/>
      <c r="C65" s="40"/>
      <c r="D65" s="47" t="s">
        <v>172</v>
      </c>
      <c r="E65" s="48"/>
      <c r="F65" s="48"/>
      <c r="G65" s="49">
        <f>SUBTOTAL(9,G59:G64)</f>
        <v>17493.327309639997</v>
      </c>
      <c r="H65" s="49">
        <f>SUBTOTAL(9,H59:H64)</f>
        <v>775.85300000000007</v>
      </c>
      <c r="I65" s="21"/>
      <c r="J65" s="49">
        <f>SUBTOTAL(9,J59:J64)</f>
        <v>139421818.6578308</v>
      </c>
      <c r="K65" s="49">
        <f t="shared" ref="K65:L65" si="16">SUBTOTAL(9,K59:K64)</f>
        <v>7448188.8000000007</v>
      </c>
      <c r="L65" s="49">
        <f t="shared" si="16"/>
        <v>146870007.45783079</v>
      </c>
    </row>
    <row r="66" spans="1:12">
      <c r="A66" s="4">
        <v>252</v>
      </c>
      <c r="B66" s="4">
        <v>4</v>
      </c>
      <c r="C66" s="5" t="s">
        <v>146</v>
      </c>
      <c r="D66" s="5" t="s">
        <v>147</v>
      </c>
      <c r="E66" s="76">
        <v>10661</v>
      </c>
      <c r="F66" s="5" t="s">
        <v>148</v>
      </c>
      <c r="G66" s="78">
        <v>39832.030001779996</v>
      </c>
      <c r="H66" s="78">
        <v>3782.8494816900002</v>
      </c>
      <c r="I66" s="6">
        <v>7970</v>
      </c>
      <c r="J66" s="77">
        <f t="shared" si="1"/>
        <v>317461279.11418658</v>
      </c>
      <c r="K66" s="11">
        <f t="shared" ref="K66:K77" si="17">ROUND(H66*9600,2)</f>
        <v>36315355.020000003</v>
      </c>
      <c r="L66" s="84">
        <f t="shared" ref="L66:L77" si="18">J66+K66</f>
        <v>353776634.13418657</v>
      </c>
    </row>
    <row r="67" spans="1:12">
      <c r="A67" s="4">
        <v>253</v>
      </c>
      <c r="B67" s="4">
        <v>4</v>
      </c>
      <c r="C67" s="5" t="s">
        <v>146</v>
      </c>
      <c r="D67" s="5" t="s">
        <v>147</v>
      </c>
      <c r="E67" s="76">
        <v>10695</v>
      </c>
      <c r="F67" s="5" t="s">
        <v>149</v>
      </c>
      <c r="G67" s="78">
        <v>14587.151753729999</v>
      </c>
      <c r="H67" s="78">
        <v>1085.5814194499999</v>
      </c>
      <c r="I67" s="6">
        <v>7970</v>
      </c>
      <c r="J67" s="77">
        <f t="shared" si="1"/>
        <v>116259599.47722809</v>
      </c>
      <c r="K67" s="11">
        <f t="shared" si="17"/>
        <v>10421581.630000001</v>
      </c>
      <c r="L67" s="84">
        <f t="shared" si="18"/>
        <v>126681181.10722809</v>
      </c>
    </row>
    <row r="68" spans="1:12">
      <c r="A68" s="4">
        <v>254</v>
      </c>
      <c r="B68" s="4">
        <v>4</v>
      </c>
      <c r="C68" s="5" t="s">
        <v>146</v>
      </c>
      <c r="D68" s="5" t="s">
        <v>147</v>
      </c>
      <c r="E68" s="76">
        <v>10807</v>
      </c>
      <c r="F68" s="5" t="s">
        <v>150</v>
      </c>
      <c r="G68" s="78">
        <v>2284.1808000000001</v>
      </c>
      <c r="H68" s="78">
        <v>209.85749999999999</v>
      </c>
      <c r="I68" s="6">
        <v>7970</v>
      </c>
      <c r="J68" s="77">
        <f t="shared" si="1"/>
        <v>18204920.976</v>
      </c>
      <c r="K68" s="11">
        <f t="shared" si="17"/>
        <v>2014632</v>
      </c>
      <c r="L68" s="84">
        <f t="shared" si="18"/>
        <v>20219552.976</v>
      </c>
    </row>
    <row r="69" spans="1:12">
      <c r="A69" s="4">
        <v>255</v>
      </c>
      <c r="B69" s="4">
        <v>4</v>
      </c>
      <c r="C69" s="5" t="s">
        <v>146</v>
      </c>
      <c r="D69" s="5" t="s">
        <v>147</v>
      </c>
      <c r="E69" s="76">
        <v>10808</v>
      </c>
      <c r="F69" s="5" t="s">
        <v>151</v>
      </c>
      <c r="G69" s="78">
        <v>1336.2049999999999</v>
      </c>
      <c r="H69" s="78">
        <v>108.82</v>
      </c>
      <c r="I69" s="6">
        <v>7970</v>
      </c>
      <c r="J69" s="77">
        <f t="shared" si="1"/>
        <v>10649553.85</v>
      </c>
      <c r="K69" s="11">
        <f t="shared" si="17"/>
        <v>1044672</v>
      </c>
      <c r="L69" s="84">
        <f t="shared" si="18"/>
        <v>11694225.85</v>
      </c>
    </row>
    <row r="70" spans="1:12">
      <c r="A70" s="4">
        <v>256</v>
      </c>
      <c r="B70" s="4">
        <v>4</v>
      </c>
      <c r="C70" s="5" t="s">
        <v>146</v>
      </c>
      <c r="D70" s="5" t="s">
        <v>147</v>
      </c>
      <c r="E70" s="76">
        <v>10809</v>
      </c>
      <c r="F70" s="5" t="s">
        <v>152</v>
      </c>
      <c r="G70" s="78">
        <v>1167.2455</v>
      </c>
      <c r="H70" s="78">
        <v>57.933700000000002</v>
      </c>
      <c r="I70" s="6">
        <v>7970</v>
      </c>
      <c r="J70" s="77">
        <f t="shared" ref="J70:J82" si="19">G70*I70</f>
        <v>9302946.6349999998</v>
      </c>
      <c r="K70" s="11">
        <f t="shared" si="17"/>
        <v>556163.52</v>
      </c>
      <c r="L70" s="84">
        <f t="shared" si="18"/>
        <v>9859110.1549999993</v>
      </c>
    </row>
    <row r="71" spans="1:12">
      <c r="A71" s="4">
        <v>257</v>
      </c>
      <c r="B71" s="4">
        <v>4</v>
      </c>
      <c r="C71" s="5" t="s">
        <v>146</v>
      </c>
      <c r="D71" s="5" t="s">
        <v>147</v>
      </c>
      <c r="E71" s="76">
        <v>10810</v>
      </c>
      <c r="F71" s="5" t="s">
        <v>153</v>
      </c>
      <c r="G71" s="78">
        <v>407.71289999999999</v>
      </c>
      <c r="H71" s="78">
        <v>19.014299999999999</v>
      </c>
      <c r="I71" s="6">
        <v>7970</v>
      </c>
      <c r="J71" s="77">
        <f t="shared" si="19"/>
        <v>3249471.8130000001</v>
      </c>
      <c r="K71" s="11">
        <f t="shared" si="17"/>
        <v>182537.28</v>
      </c>
      <c r="L71" s="84">
        <f t="shared" si="18"/>
        <v>3432009.0929999999</v>
      </c>
    </row>
    <row r="72" spans="1:12">
      <c r="A72" s="4">
        <v>258</v>
      </c>
      <c r="B72" s="4">
        <v>4</v>
      </c>
      <c r="C72" s="5" t="s">
        <v>146</v>
      </c>
      <c r="D72" s="5" t="s">
        <v>147</v>
      </c>
      <c r="E72" s="76">
        <v>10811</v>
      </c>
      <c r="F72" s="5" t="s">
        <v>154</v>
      </c>
      <c r="G72" s="78">
        <v>1019.8047</v>
      </c>
      <c r="H72" s="78">
        <v>38.638500000000001</v>
      </c>
      <c r="I72" s="6">
        <v>7970</v>
      </c>
      <c r="J72" s="77">
        <f t="shared" si="19"/>
        <v>8127843.4589999998</v>
      </c>
      <c r="K72" s="11">
        <f t="shared" si="17"/>
        <v>370929.6</v>
      </c>
      <c r="L72" s="84">
        <f t="shared" si="18"/>
        <v>8498773.0590000004</v>
      </c>
    </row>
    <row r="73" spans="1:12">
      <c r="A73" s="4">
        <v>259</v>
      </c>
      <c r="B73" s="4">
        <v>4</v>
      </c>
      <c r="C73" s="5" t="s">
        <v>146</v>
      </c>
      <c r="D73" s="5" t="s">
        <v>147</v>
      </c>
      <c r="E73" s="76">
        <v>10812</v>
      </c>
      <c r="F73" s="5" t="s">
        <v>155</v>
      </c>
      <c r="G73" s="78">
        <v>272.49200000000002</v>
      </c>
      <c r="H73" s="78">
        <v>7.6513999999999998</v>
      </c>
      <c r="I73" s="6">
        <v>7970</v>
      </c>
      <c r="J73" s="77">
        <f t="shared" si="19"/>
        <v>2171761.2400000002</v>
      </c>
      <c r="K73" s="11">
        <f t="shared" si="17"/>
        <v>73453.440000000002</v>
      </c>
      <c r="L73" s="84">
        <f t="shared" si="18"/>
        <v>2245214.6800000002</v>
      </c>
    </row>
    <row r="74" spans="1:12">
      <c r="A74" s="4">
        <v>260</v>
      </c>
      <c r="B74" s="4">
        <v>4</v>
      </c>
      <c r="C74" s="5" t="s">
        <v>146</v>
      </c>
      <c r="D74" s="5" t="s">
        <v>147</v>
      </c>
      <c r="E74" s="76">
        <v>10813</v>
      </c>
      <c r="F74" s="5" t="s">
        <v>156</v>
      </c>
      <c r="G74" s="78">
        <v>365.92360000000002</v>
      </c>
      <c r="H74" s="78">
        <v>8.3567</v>
      </c>
      <c r="I74" s="6">
        <v>7970</v>
      </c>
      <c r="J74" s="77">
        <f t="shared" si="19"/>
        <v>2916411.0920000002</v>
      </c>
      <c r="K74" s="11">
        <f t="shared" si="17"/>
        <v>80224.320000000007</v>
      </c>
      <c r="L74" s="84">
        <f t="shared" si="18"/>
        <v>2996635.412</v>
      </c>
    </row>
    <row r="75" spans="1:12">
      <c r="A75" s="4">
        <v>261</v>
      </c>
      <c r="B75" s="4">
        <v>4</v>
      </c>
      <c r="C75" s="5" t="s">
        <v>146</v>
      </c>
      <c r="D75" s="5" t="s">
        <v>147</v>
      </c>
      <c r="E75" s="76">
        <v>10814</v>
      </c>
      <c r="F75" s="5" t="s">
        <v>157</v>
      </c>
      <c r="G75" s="78">
        <v>861.38869999999997</v>
      </c>
      <c r="H75" s="78">
        <v>61.417900000000003</v>
      </c>
      <c r="I75" s="6">
        <v>7970</v>
      </c>
      <c r="J75" s="77">
        <f t="shared" si="19"/>
        <v>6865267.9389999993</v>
      </c>
      <c r="K75" s="11">
        <f t="shared" si="17"/>
        <v>589611.84</v>
      </c>
      <c r="L75" s="84">
        <f t="shared" si="18"/>
        <v>7454879.7789999992</v>
      </c>
    </row>
    <row r="76" spans="1:12">
      <c r="A76" s="4">
        <v>262</v>
      </c>
      <c r="B76" s="4">
        <v>4</v>
      </c>
      <c r="C76" s="5" t="s">
        <v>146</v>
      </c>
      <c r="D76" s="5" t="s">
        <v>147</v>
      </c>
      <c r="E76" s="76">
        <v>10815</v>
      </c>
      <c r="F76" s="5" t="s">
        <v>158</v>
      </c>
      <c r="G76" s="78">
        <v>859.33069999999998</v>
      </c>
      <c r="H76" s="78">
        <v>141.93190000000001</v>
      </c>
      <c r="I76" s="6">
        <v>7970</v>
      </c>
      <c r="J76" s="77">
        <f t="shared" si="19"/>
        <v>6848865.6789999995</v>
      </c>
      <c r="K76" s="11">
        <f t="shared" si="17"/>
        <v>1362546.24</v>
      </c>
      <c r="L76" s="84">
        <f t="shared" si="18"/>
        <v>8211411.9189999998</v>
      </c>
    </row>
    <row r="77" spans="1:12">
      <c r="A77" s="4">
        <v>263</v>
      </c>
      <c r="B77" s="4">
        <v>4</v>
      </c>
      <c r="C77" s="5" t="s">
        <v>146</v>
      </c>
      <c r="D77" s="5" t="s">
        <v>147</v>
      </c>
      <c r="E77" s="76">
        <v>10816</v>
      </c>
      <c r="F77" s="5" t="s">
        <v>159</v>
      </c>
      <c r="G77" s="78">
        <v>664.89080000000001</v>
      </c>
      <c r="H77" s="78">
        <v>63.168100000000003</v>
      </c>
      <c r="I77" s="6">
        <v>7970</v>
      </c>
      <c r="J77" s="77">
        <f t="shared" si="19"/>
        <v>5299179.676</v>
      </c>
      <c r="K77" s="11">
        <f t="shared" si="17"/>
        <v>606413.76</v>
      </c>
      <c r="L77" s="84">
        <f t="shared" si="18"/>
        <v>5905593.4359999998</v>
      </c>
    </row>
    <row r="78" spans="1:12">
      <c r="A78" s="44"/>
      <c r="B78" s="45"/>
      <c r="C78" s="40"/>
      <c r="D78" s="47" t="s">
        <v>173</v>
      </c>
      <c r="E78" s="48"/>
      <c r="F78" s="48"/>
      <c r="G78" s="49">
        <f>SUBTOTAL(9,G66:G77)</f>
        <v>63658.356455510002</v>
      </c>
      <c r="H78" s="49">
        <f>SUBTOTAL(9,H66:H77)</f>
        <v>5585.2209011399991</v>
      </c>
      <c r="I78" s="21"/>
      <c r="J78" s="49">
        <f>SUBTOTAL(9,J66:J77)</f>
        <v>507357100.95041478</v>
      </c>
      <c r="K78" s="49">
        <f t="shared" ref="K78:L78" si="20">SUBTOTAL(9,K66:K77)</f>
        <v>53618120.650000013</v>
      </c>
      <c r="L78" s="49">
        <f t="shared" si="20"/>
        <v>560975221.60041475</v>
      </c>
    </row>
    <row r="79" spans="1:12">
      <c r="A79" s="4">
        <v>264</v>
      </c>
      <c r="B79" s="4">
        <v>4</v>
      </c>
      <c r="C79" s="5" t="s">
        <v>160</v>
      </c>
      <c r="D79" s="5" t="s">
        <v>161</v>
      </c>
      <c r="E79" s="76">
        <v>10698</v>
      </c>
      <c r="F79" s="5" t="s">
        <v>162</v>
      </c>
      <c r="G79" s="78">
        <v>14219.49884588</v>
      </c>
      <c r="H79" s="78">
        <v>1095.0859</v>
      </c>
      <c r="I79" s="6">
        <v>7970</v>
      </c>
      <c r="J79" s="77">
        <f t="shared" si="19"/>
        <v>113329405.80166359</v>
      </c>
      <c r="K79" s="11">
        <f t="shared" ref="K79:K82" si="21">ROUND(H79*9600,2)</f>
        <v>10512824.640000001</v>
      </c>
      <c r="L79" s="84">
        <f t="shared" ref="L79:L82" si="22">J79+K79</f>
        <v>123842230.44166359</v>
      </c>
    </row>
    <row r="80" spans="1:12">
      <c r="A80" s="4">
        <v>265</v>
      </c>
      <c r="B80" s="4">
        <v>4</v>
      </c>
      <c r="C80" s="5" t="s">
        <v>160</v>
      </c>
      <c r="D80" s="5" t="s">
        <v>161</v>
      </c>
      <c r="E80" s="76">
        <v>10863</v>
      </c>
      <c r="F80" s="5" t="s">
        <v>163</v>
      </c>
      <c r="G80" s="78">
        <v>442.76119999999997</v>
      </c>
      <c r="H80" s="78">
        <v>32.398600000000002</v>
      </c>
      <c r="I80" s="6">
        <v>7970</v>
      </c>
      <c r="J80" s="77">
        <f t="shared" si="19"/>
        <v>3528806.764</v>
      </c>
      <c r="K80" s="11">
        <f t="shared" si="21"/>
        <v>311026.56</v>
      </c>
      <c r="L80" s="84">
        <f t="shared" si="22"/>
        <v>3839833.324</v>
      </c>
    </row>
    <row r="81" spans="1:12">
      <c r="A81" s="4">
        <v>266</v>
      </c>
      <c r="B81" s="4">
        <v>4</v>
      </c>
      <c r="C81" s="5" t="s">
        <v>160</v>
      </c>
      <c r="D81" s="5" t="s">
        <v>161</v>
      </c>
      <c r="E81" s="76">
        <v>10864</v>
      </c>
      <c r="F81" s="5" t="s">
        <v>164</v>
      </c>
      <c r="G81" s="78">
        <v>3084.5369000000001</v>
      </c>
      <c r="H81" s="78">
        <v>149.93459999999999</v>
      </c>
      <c r="I81" s="6">
        <v>7970</v>
      </c>
      <c r="J81" s="77">
        <f t="shared" si="19"/>
        <v>24583759.093000002</v>
      </c>
      <c r="K81" s="11">
        <f t="shared" si="21"/>
        <v>1439372.16</v>
      </c>
      <c r="L81" s="84">
        <f t="shared" si="22"/>
        <v>26023131.253000002</v>
      </c>
    </row>
    <row r="82" spans="1:12">
      <c r="A82" s="4">
        <v>267</v>
      </c>
      <c r="B82" s="4">
        <v>4</v>
      </c>
      <c r="C82" s="5" t="s">
        <v>160</v>
      </c>
      <c r="D82" s="5" t="s">
        <v>161</v>
      </c>
      <c r="E82" s="76">
        <v>10865</v>
      </c>
      <c r="F82" s="5" t="s">
        <v>165</v>
      </c>
      <c r="G82" s="78">
        <v>1170.0645999999999</v>
      </c>
      <c r="H82" s="78">
        <v>39.737299999999998</v>
      </c>
      <c r="I82" s="6">
        <v>7970</v>
      </c>
      <c r="J82" s="77">
        <f t="shared" si="19"/>
        <v>9325414.8619999997</v>
      </c>
      <c r="K82" s="11">
        <f t="shared" si="21"/>
        <v>381478.08</v>
      </c>
      <c r="L82" s="84">
        <f t="shared" si="22"/>
        <v>9706892.9419999998</v>
      </c>
    </row>
    <row r="83" spans="1:12">
      <c r="A83" s="44"/>
      <c r="B83" s="45"/>
      <c r="C83" s="40"/>
      <c r="D83" s="47" t="s">
        <v>174</v>
      </c>
      <c r="E83" s="48"/>
      <c r="F83" s="48"/>
      <c r="G83" s="49">
        <f>SUBTOTAL(9,G79:G82)</f>
        <v>18916.861545880001</v>
      </c>
      <c r="H83" s="49">
        <f>SUBTOTAL(9,H79:H82)</f>
        <v>1317.1564000000001</v>
      </c>
      <c r="I83" s="83"/>
      <c r="J83" s="49">
        <f>SUBTOTAL(9,J79:J82)</f>
        <v>150767386.52066359</v>
      </c>
      <c r="K83" s="49">
        <f t="shared" ref="K83:L83" si="23">SUBTOTAL(9,K79:K82)</f>
        <v>12644701.440000001</v>
      </c>
      <c r="L83" s="49">
        <f t="shared" si="23"/>
        <v>163412087.96066359</v>
      </c>
    </row>
    <row r="84" spans="1:12">
      <c r="A84" s="298" t="s">
        <v>166</v>
      </c>
      <c r="B84" s="298"/>
      <c r="C84" s="298"/>
      <c r="D84" s="298"/>
      <c r="E84" s="298"/>
      <c r="F84" s="298"/>
      <c r="G84" s="79">
        <f>G11+G21+G38+G46+G58+G65+G78+G83</f>
        <v>285155.81143746001</v>
      </c>
      <c r="H84" s="79">
        <f>H11+H21+H38+H46+H58+H65+H78+H83</f>
        <v>22174.674501139998</v>
      </c>
      <c r="I84" s="81"/>
      <c r="J84" s="79">
        <f>J11+J21+J38+J46+J58+J65+J78+J83</f>
        <v>2272691817.1565561</v>
      </c>
      <c r="K84" s="79">
        <f t="shared" ref="K84:L84" si="24">K11+K21+K38+K46+K58+K65+K78+K83</f>
        <v>212876875.21000001</v>
      </c>
      <c r="L84" s="79">
        <f t="shared" si="24"/>
        <v>2485568692.3665566</v>
      </c>
    </row>
  </sheetData>
  <mergeCells count="1">
    <mergeCell ref="A84:F8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84"/>
  <sheetViews>
    <sheetView workbookViewId="0">
      <pane xSplit="6" ySplit="4" topLeftCell="J5" activePane="bottomRight" state="frozen"/>
      <selection pane="topRight" activeCell="G1" sqref="G1"/>
      <selection pane="bottomLeft" activeCell="A5" sqref="A5"/>
      <selection pane="bottomRight" activeCell="K84" sqref="K84"/>
    </sheetView>
  </sheetViews>
  <sheetFormatPr defaultRowHeight="12.75"/>
  <cols>
    <col min="1" max="1" width="5.7109375" customWidth="1"/>
    <col min="2" max="2" width="8.5703125" customWidth="1"/>
    <col min="3" max="3" width="0" hidden="1" customWidth="1"/>
    <col min="4" max="4" width="11.28515625" customWidth="1"/>
    <col min="5" max="5" width="7.42578125" customWidth="1"/>
    <col min="6" max="6" width="19.140625" customWidth="1"/>
    <col min="7" max="7" width="16.42578125" customWidth="1"/>
    <col min="8" max="8" width="15.28515625" customWidth="1"/>
    <col min="9" max="9" width="20.42578125" customWidth="1"/>
    <col min="10" max="10" width="18.42578125" customWidth="1"/>
    <col min="11" max="11" width="24.28515625" customWidth="1"/>
    <col min="12" max="12" width="20" customWidth="1"/>
    <col min="13" max="13" width="24.28515625" customWidth="1"/>
    <col min="14" max="34" width="9.140625" style="135"/>
  </cols>
  <sheetData>
    <row r="2" spans="1:34" s="1" customFormat="1" ht="17.25" customHeight="1">
      <c r="A2" s="70" t="s">
        <v>176</v>
      </c>
      <c r="B2" s="12"/>
      <c r="G2" s="8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</row>
    <row r="3" spans="1:34" s="14" customFormat="1" ht="30" customHeight="1">
      <c r="A3" s="17"/>
      <c r="B3" s="17"/>
      <c r="C3" s="17"/>
      <c r="D3" s="17"/>
      <c r="E3" s="17"/>
      <c r="F3" s="17"/>
      <c r="G3" s="299" t="s">
        <v>56</v>
      </c>
      <c r="H3" s="300"/>
      <c r="I3" s="300"/>
      <c r="J3" s="2" t="s">
        <v>57</v>
      </c>
      <c r="K3" s="2" t="s">
        <v>58</v>
      </c>
      <c r="L3" s="2" t="s">
        <v>3</v>
      </c>
      <c r="M3" s="2" t="s">
        <v>311</v>
      </c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</row>
    <row r="4" spans="1:34" s="3" customFormat="1" ht="48.75" customHeight="1">
      <c r="A4" s="13" t="s">
        <v>10</v>
      </c>
      <c r="B4" s="13" t="s">
        <v>16</v>
      </c>
      <c r="C4" s="13" t="s">
        <v>7</v>
      </c>
      <c r="D4" s="13" t="s">
        <v>8</v>
      </c>
      <c r="E4" s="13" t="s">
        <v>14</v>
      </c>
      <c r="F4" s="13" t="s">
        <v>9</v>
      </c>
      <c r="G4" s="51" t="s">
        <v>59</v>
      </c>
      <c r="H4" s="74" t="s">
        <v>60</v>
      </c>
      <c r="I4" s="74" t="s">
        <v>63</v>
      </c>
      <c r="J4" s="52" t="s">
        <v>61</v>
      </c>
      <c r="K4" s="2" t="s">
        <v>62</v>
      </c>
      <c r="L4" s="72" t="s">
        <v>75</v>
      </c>
      <c r="M4" s="2" t="s">
        <v>312</v>
      </c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</row>
    <row r="5" spans="1:34">
      <c r="A5" s="4">
        <v>197</v>
      </c>
      <c r="B5" s="4">
        <v>4</v>
      </c>
      <c r="C5" s="5" t="s">
        <v>79</v>
      </c>
      <c r="D5" s="5" t="s">
        <v>80</v>
      </c>
      <c r="E5" s="76">
        <v>10686</v>
      </c>
      <c r="F5" s="5" t="s">
        <v>81</v>
      </c>
      <c r="G5" s="6">
        <v>218303</v>
      </c>
      <c r="H5" s="6">
        <v>69.84</v>
      </c>
      <c r="I5" s="77">
        <f>G5*H5</f>
        <v>15246281.520000001</v>
      </c>
      <c r="J5" s="77">
        <v>38851098.719999999</v>
      </c>
      <c r="K5" s="84">
        <f>I5+J5</f>
        <v>54097380.240000002</v>
      </c>
      <c r="L5" s="77">
        <v>10309745.880000001</v>
      </c>
      <c r="M5" s="84">
        <f>I5+J5+L5</f>
        <v>64407126.120000005</v>
      </c>
    </row>
    <row r="6" spans="1:34">
      <c r="A6" s="4">
        <v>198</v>
      </c>
      <c r="B6" s="4">
        <v>4</v>
      </c>
      <c r="C6" s="5" t="s">
        <v>79</v>
      </c>
      <c r="D6" s="5" t="s">
        <v>80</v>
      </c>
      <c r="E6" s="76">
        <v>10756</v>
      </c>
      <c r="F6" s="5" t="s">
        <v>82</v>
      </c>
      <c r="G6" s="6">
        <v>47705</v>
      </c>
      <c r="H6" s="6">
        <v>69.84</v>
      </c>
      <c r="I6" s="77">
        <f t="shared" ref="I6:I69" si="0">G6*H6</f>
        <v>3331717.2</v>
      </c>
      <c r="J6" s="77">
        <v>7415698.1299999999</v>
      </c>
      <c r="K6" s="84">
        <f t="shared" ref="K6:K69" si="1">I6+J6</f>
        <v>10747415.33</v>
      </c>
      <c r="L6" s="77">
        <v>2252954.59</v>
      </c>
      <c r="M6" s="84">
        <f t="shared" ref="M6:M69" si="2">I6+J6+L6</f>
        <v>13000369.92</v>
      </c>
    </row>
    <row r="7" spans="1:34">
      <c r="A7" s="4">
        <v>199</v>
      </c>
      <c r="B7" s="4">
        <v>4</v>
      </c>
      <c r="C7" s="5" t="s">
        <v>79</v>
      </c>
      <c r="D7" s="5" t="s">
        <v>80</v>
      </c>
      <c r="E7" s="76">
        <v>10757</v>
      </c>
      <c r="F7" s="5" t="s">
        <v>83</v>
      </c>
      <c r="G7" s="6">
        <v>67498</v>
      </c>
      <c r="H7" s="6">
        <v>69.84</v>
      </c>
      <c r="I7" s="77">
        <f t="shared" si="0"/>
        <v>4714060.32</v>
      </c>
      <c r="J7" s="77">
        <v>10156039.75</v>
      </c>
      <c r="K7" s="84">
        <f t="shared" si="1"/>
        <v>14870100.07</v>
      </c>
      <c r="L7" s="77">
        <v>3187714.1</v>
      </c>
      <c r="M7" s="84">
        <f t="shared" si="2"/>
        <v>18057814.170000002</v>
      </c>
    </row>
    <row r="8" spans="1:34">
      <c r="A8" s="4">
        <v>200</v>
      </c>
      <c r="B8" s="4">
        <v>4</v>
      </c>
      <c r="C8" s="5" t="s">
        <v>79</v>
      </c>
      <c r="D8" s="5" t="s">
        <v>80</v>
      </c>
      <c r="E8" s="76">
        <v>10758</v>
      </c>
      <c r="F8" s="5" t="s">
        <v>84</v>
      </c>
      <c r="G8" s="6">
        <v>76181</v>
      </c>
      <c r="H8" s="6">
        <v>69.84</v>
      </c>
      <c r="I8" s="77">
        <f t="shared" si="0"/>
        <v>5320481.04</v>
      </c>
      <c r="J8" s="77">
        <v>12765167.789999999</v>
      </c>
      <c r="K8" s="84">
        <f t="shared" si="1"/>
        <v>18085648.829999998</v>
      </c>
      <c r="L8" s="77">
        <v>3597779.66</v>
      </c>
      <c r="M8" s="84">
        <f t="shared" si="2"/>
        <v>21683428.489999998</v>
      </c>
    </row>
    <row r="9" spans="1:34">
      <c r="A9" s="4">
        <v>201</v>
      </c>
      <c r="B9" s="4">
        <v>4</v>
      </c>
      <c r="C9" s="5" t="s">
        <v>79</v>
      </c>
      <c r="D9" s="5" t="s">
        <v>80</v>
      </c>
      <c r="E9" s="76">
        <v>10759</v>
      </c>
      <c r="F9" s="5" t="s">
        <v>85</v>
      </c>
      <c r="G9" s="6">
        <v>49894</v>
      </c>
      <c r="H9" s="6">
        <v>69.84</v>
      </c>
      <c r="I9" s="77">
        <f t="shared" si="0"/>
        <v>3484596.96</v>
      </c>
      <c r="J9" s="77">
        <v>6906803.4500000002</v>
      </c>
      <c r="K9" s="84">
        <f t="shared" si="1"/>
        <v>10391400.41</v>
      </c>
      <c r="L9" s="77">
        <v>2356331.7599999998</v>
      </c>
      <c r="M9" s="84">
        <f t="shared" si="2"/>
        <v>12747732.17</v>
      </c>
    </row>
    <row r="10" spans="1:34">
      <c r="A10" s="4">
        <v>202</v>
      </c>
      <c r="B10" s="4">
        <v>4</v>
      </c>
      <c r="C10" s="5" t="s">
        <v>79</v>
      </c>
      <c r="D10" s="5" t="s">
        <v>80</v>
      </c>
      <c r="E10" s="76">
        <v>10760</v>
      </c>
      <c r="F10" s="5" t="s">
        <v>86</v>
      </c>
      <c r="G10" s="6">
        <v>53977</v>
      </c>
      <c r="H10" s="6">
        <v>69.84</v>
      </c>
      <c r="I10" s="77">
        <f t="shared" si="0"/>
        <v>3769753.68</v>
      </c>
      <c r="J10" s="77">
        <v>9709442.0500000007</v>
      </c>
      <c r="K10" s="84">
        <f t="shared" si="1"/>
        <v>13479195.73</v>
      </c>
      <c r="L10" s="77">
        <v>2549160</v>
      </c>
      <c r="M10" s="84">
        <f t="shared" si="2"/>
        <v>16028355.73</v>
      </c>
    </row>
    <row r="11" spans="1:34">
      <c r="A11" s="44"/>
      <c r="B11" s="45"/>
      <c r="C11" s="40"/>
      <c r="D11" s="47" t="s">
        <v>167</v>
      </c>
      <c r="E11" s="48"/>
      <c r="F11" s="48"/>
      <c r="G11" s="49">
        <f>SUBTOTAL(9,G5:G10)</f>
        <v>513558</v>
      </c>
      <c r="H11" s="21"/>
      <c r="I11" s="49">
        <f>SUBTOTAL(9,I5:I10)</f>
        <v>35866890.720000006</v>
      </c>
      <c r="J11" s="49">
        <f>SUBTOTAL(9,J5:J10)</f>
        <v>85804249.890000001</v>
      </c>
      <c r="K11" s="49">
        <f>SUBTOTAL(9,K5:K10)</f>
        <v>121671140.61</v>
      </c>
      <c r="L11" s="49">
        <f t="shared" ref="L11:M11" si="3">SUBTOTAL(9,L5:L10)</f>
        <v>24253685.990000002</v>
      </c>
      <c r="M11" s="49">
        <f t="shared" si="3"/>
        <v>145924826.59999999</v>
      </c>
    </row>
    <row r="12" spans="1:34">
      <c r="A12" s="4">
        <v>203</v>
      </c>
      <c r="B12" s="4">
        <v>4</v>
      </c>
      <c r="C12" s="5" t="s">
        <v>87</v>
      </c>
      <c r="D12" s="5" t="s">
        <v>88</v>
      </c>
      <c r="E12" s="76">
        <v>1130</v>
      </c>
      <c r="F12" s="5" t="s">
        <v>89</v>
      </c>
      <c r="G12" s="6">
        <v>5994</v>
      </c>
      <c r="H12" s="6">
        <v>67.650000000000006</v>
      </c>
      <c r="I12" s="77">
        <f t="shared" si="0"/>
        <v>405494.10000000003</v>
      </c>
      <c r="J12" s="77">
        <v>1232363.74</v>
      </c>
      <c r="K12" s="84">
        <f t="shared" si="1"/>
        <v>1637857.84</v>
      </c>
      <c r="L12" s="77">
        <v>417454.62</v>
      </c>
      <c r="M12" s="84">
        <f t="shared" si="2"/>
        <v>2055312.46</v>
      </c>
    </row>
    <row r="13" spans="1:34">
      <c r="A13" s="4">
        <v>204</v>
      </c>
      <c r="B13" s="4">
        <v>4</v>
      </c>
      <c r="C13" s="5" t="s">
        <v>87</v>
      </c>
      <c r="D13" s="5" t="s">
        <v>88</v>
      </c>
      <c r="E13" s="76">
        <v>10687</v>
      </c>
      <c r="F13" s="5" t="s">
        <v>90</v>
      </c>
      <c r="G13" s="6">
        <v>137341</v>
      </c>
      <c r="H13" s="6">
        <v>67.650000000000006</v>
      </c>
      <c r="I13" s="77">
        <f t="shared" si="0"/>
        <v>9291118.6500000004</v>
      </c>
      <c r="J13" s="77">
        <v>19982367.859999999</v>
      </c>
      <c r="K13" s="84">
        <f t="shared" si="1"/>
        <v>29273486.509999998</v>
      </c>
      <c r="L13" s="77">
        <v>9565141.7400000002</v>
      </c>
      <c r="M13" s="84">
        <f t="shared" si="2"/>
        <v>38838628.25</v>
      </c>
    </row>
    <row r="14" spans="1:34">
      <c r="A14" s="4">
        <v>205</v>
      </c>
      <c r="B14" s="4">
        <v>4</v>
      </c>
      <c r="C14" s="5" t="s">
        <v>87</v>
      </c>
      <c r="D14" s="5" t="s">
        <v>88</v>
      </c>
      <c r="E14" s="76">
        <v>10761</v>
      </c>
      <c r="F14" s="5" t="s">
        <v>91</v>
      </c>
      <c r="G14" s="6">
        <v>80537</v>
      </c>
      <c r="H14" s="6">
        <v>67.650000000000006</v>
      </c>
      <c r="I14" s="77">
        <f t="shared" si="0"/>
        <v>5448328.0500000007</v>
      </c>
      <c r="J14" s="77">
        <v>13729587.93</v>
      </c>
      <c r="K14" s="84">
        <f t="shared" si="1"/>
        <v>19177915.98</v>
      </c>
      <c r="L14" s="77">
        <v>5609017.0999999996</v>
      </c>
      <c r="M14" s="84">
        <f t="shared" si="2"/>
        <v>24786933.079999998</v>
      </c>
    </row>
    <row r="15" spans="1:34">
      <c r="A15" s="4">
        <v>206</v>
      </c>
      <c r="B15" s="4">
        <v>4</v>
      </c>
      <c r="C15" s="5" t="s">
        <v>87</v>
      </c>
      <c r="D15" s="5" t="s">
        <v>88</v>
      </c>
      <c r="E15" s="76">
        <v>10762</v>
      </c>
      <c r="F15" s="5" t="s">
        <v>92</v>
      </c>
      <c r="G15" s="6">
        <v>75227</v>
      </c>
      <c r="H15" s="6">
        <v>67.650000000000006</v>
      </c>
      <c r="I15" s="77">
        <f t="shared" si="0"/>
        <v>5089106.5500000007</v>
      </c>
      <c r="J15" s="77">
        <v>12048852.619999999</v>
      </c>
      <c r="K15" s="84">
        <f t="shared" si="1"/>
        <v>17137959.170000002</v>
      </c>
      <c r="L15" s="77">
        <v>5239201.6100000003</v>
      </c>
      <c r="M15" s="84">
        <f t="shared" si="2"/>
        <v>22377160.780000001</v>
      </c>
    </row>
    <row r="16" spans="1:34">
      <c r="A16" s="4">
        <v>207</v>
      </c>
      <c r="B16" s="4">
        <v>4</v>
      </c>
      <c r="C16" s="5" t="s">
        <v>87</v>
      </c>
      <c r="D16" s="5" t="s">
        <v>88</v>
      </c>
      <c r="E16" s="76">
        <v>10763</v>
      </c>
      <c r="F16" s="5" t="s">
        <v>93</v>
      </c>
      <c r="G16" s="6">
        <v>47433</v>
      </c>
      <c r="H16" s="6">
        <v>67.650000000000006</v>
      </c>
      <c r="I16" s="77">
        <f t="shared" si="0"/>
        <v>3208842.45</v>
      </c>
      <c r="J16" s="77">
        <v>7961154.5899999999</v>
      </c>
      <c r="K16" s="84">
        <f t="shared" si="1"/>
        <v>11169997.039999999</v>
      </c>
      <c r="L16" s="77">
        <v>3303478.04</v>
      </c>
      <c r="M16" s="84">
        <f t="shared" si="2"/>
        <v>14473475.079999998</v>
      </c>
    </row>
    <row r="17" spans="1:34">
      <c r="A17" s="4">
        <v>208</v>
      </c>
      <c r="B17" s="4">
        <v>4</v>
      </c>
      <c r="C17" s="5" t="s">
        <v>87</v>
      </c>
      <c r="D17" s="5" t="s">
        <v>88</v>
      </c>
      <c r="E17" s="76">
        <v>10764</v>
      </c>
      <c r="F17" s="5" t="s">
        <v>94</v>
      </c>
      <c r="G17" s="6">
        <v>32903</v>
      </c>
      <c r="H17" s="6">
        <v>67.650000000000006</v>
      </c>
      <c r="I17" s="77">
        <f t="shared" si="0"/>
        <v>2225887.9500000002</v>
      </c>
      <c r="J17" s="77">
        <v>5617367.5099999998</v>
      </c>
      <c r="K17" s="84">
        <f t="shared" si="1"/>
        <v>7843255.46</v>
      </c>
      <c r="L17" s="77">
        <v>2291535.5099999998</v>
      </c>
      <c r="M17" s="84">
        <f t="shared" si="2"/>
        <v>10134790.969999999</v>
      </c>
    </row>
    <row r="18" spans="1:34" s="125" customFormat="1">
      <c r="A18" s="120">
        <v>209</v>
      </c>
      <c r="B18" s="120">
        <v>4</v>
      </c>
      <c r="C18" s="121" t="s">
        <v>87</v>
      </c>
      <c r="D18" s="121" t="s">
        <v>88</v>
      </c>
      <c r="E18" s="122">
        <v>10765</v>
      </c>
      <c r="F18" s="121" t="s">
        <v>95</v>
      </c>
      <c r="G18" s="123">
        <v>28128</v>
      </c>
      <c r="H18" s="123">
        <v>67.650000000000006</v>
      </c>
      <c r="I18" s="85">
        <f t="shared" si="0"/>
        <v>1902859.2000000002</v>
      </c>
      <c r="J18" s="85">
        <v>4459878.6100000003</v>
      </c>
      <c r="K18" s="124">
        <f t="shared" si="1"/>
        <v>6362737.8100000005</v>
      </c>
      <c r="L18" s="85">
        <v>1958981.64</v>
      </c>
      <c r="M18" s="124">
        <f t="shared" si="2"/>
        <v>8321719.4500000002</v>
      </c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</row>
    <row r="19" spans="1:34">
      <c r="A19" s="4">
        <v>210</v>
      </c>
      <c r="B19" s="4">
        <v>4</v>
      </c>
      <c r="C19" s="5" t="s">
        <v>87</v>
      </c>
      <c r="D19" s="5" t="s">
        <v>88</v>
      </c>
      <c r="E19" s="76">
        <v>10766</v>
      </c>
      <c r="F19" s="5" t="s">
        <v>96</v>
      </c>
      <c r="G19" s="6">
        <v>55583</v>
      </c>
      <c r="H19" s="6">
        <v>67.650000000000006</v>
      </c>
      <c r="I19" s="77">
        <f t="shared" si="0"/>
        <v>3760189.95</v>
      </c>
      <c r="J19" s="77">
        <v>8592252.9299999997</v>
      </c>
      <c r="K19" s="84">
        <f t="shared" si="1"/>
        <v>12352442.879999999</v>
      </c>
      <c r="L19" s="77">
        <v>3871088.6</v>
      </c>
      <c r="M19" s="84">
        <f t="shared" si="2"/>
        <v>16223531.479999999</v>
      </c>
    </row>
    <row r="20" spans="1:34" s="125" customFormat="1">
      <c r="A20" s="120">
        <v>211</v>
      </c>
      <c r="B20" s="120">
        <v>4</v>
      </c>
      <c r="C20" s="121" t="s">
        <v>87</v>
      </c>
      <c r="D20" s="121" t="s">
        <v>88</v>
      </c>
      <c r="E20" s="122">
        <v>10767</v>
      </c>
      <c r="F20" s="121" t="s">
        <v>97</v>
      </c>
      <c r="G20" s="123">
        <v>24463</v>
      </c>
      <c r="H20" s="123">
        <v>67.650000000000006</v>
      </c>
      <c r="I20" s="85">
        <f t="shared" si="0"/>
        <v>1654921.9500000002</v>
      </c>
      <c r="J20" s="85">
        <v>4250170.57</v>
      </c>
      <c r="K20" s="124">
        <f t="shared" si="1"/>
        <v>5905092.5200000005</v>
      </c>
      <c r="L20" s="85">
        <v>1703731.43</v>
      </c>
      <c r="M20" s="124">
        <f t="shared" si="2"/>
        <v>7608823.9500000002</v>
      </c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</row>
    <row r="21" spans="1:34">
      <c r="A21" s="44"/>
      <c r="B21" s="45"/>
      <c r="C21" s="40"/>
      <c r="D21" s="47" t="s">
        <v>168</v>
      </c>
      <c r="E21" s="48"/>
      <c r="F21" s="48"/>
      <c r="G21" s="49">
        <f>SUBTOTAL(9,G12:G20)</f>
        <v>487609</v>
      </c>
      <c r="H21" s="21"/>
      <c r="I21" s="49">
        <f>SUBTOTAL(9,I12:I20)</f>
        <v>32986748.849999998</v>
      </c>
      <c r="J21" s="49">
        <f>SUBTOTAL(9,J12:J20)</f>
        <v>77873996.359999985</v>
      </c>
      <c r="K21" s="49">
        <f>SUBTOTAL(9,K12:K20)</f>
        <v>110860745.20999998</v>
      </c>
      <c r="L21" s="49">
        <f t="shared" ref="L21:M21" si="4">SUBTOTAL(9,L12:L20)</f>
        <v>33959630.289999999</v>
      </c>
      <c r="M21" s="49">
        <f t="shared" si="4"/>
        <v>144820375.49999997</v>
      </c>
    </row>
    <row r="22" spans="1:34">
      <c r="A22" s="4">
        <v>212</v>
      </c>
      <c r="B22" s="4">
        <v>4</v>
      </c>
      <c r="C22" s="5" t="s">
        <v>98</v>
      </c>
      <c r="D22" s="5" t="s">
        <v>99</v>
      </c>
      <c r="E22" s="76">
        <v>10660</v>
      </c>
      <c r="F22" s="5" t="s">
        <v>100</v>
      </c>
      <c r="G22" s="6">
        <v>113741</v>
      </c>
      <c r="H22" s="6">
        <v>72.3</v>
      </c>
      <c r="I22" s="77">
        <f t="shared" si="0"/>
        <v>8223474.2999999998</v>
      </c>
      <c r="J22" s="77">
        <v>24134697.5</v>
      </c>
      <c r="K22" s="84">
        <f t="shared" si="1"/>
        <v>32358171.800000001</v>
      </c>
      <c r="L22" s="77">
        <v>5203908.18</v>
      </c>
      <c r="M22" s="84">
        <f t="shared" si="2"/>
        <v>37562079.980000004</v>
      </c>
    </row>
    <row r="23" spans="1:34">
      <c r="A23" s="4">
        <v>213</v>
      </c>
      <c r="B23" s="4">
        <v>4</v>
      </c>
      <c r="C23" s="5" t="s">
        <v>98</v>
      </c>
      <c r="D23" s="5" t="s">
        <v>99</v>
      </c>
      <c r="E23" s="76">
        <v>10688</v>
      </c>
      <c r="F23" s="5" t="s">
        <v>101</v>
      </c>
      <c r="G23" s="6">
        <v>61037</v>
      </c>
      <c r="H23" s="6">
        <v>72.3</v>
      </c>
      <c r="I23" s="77">
        <f t="shared" si="0"/>
        <v>4412975.0999999996</v>
      </c>
      <c r="J23" s="77">
        <v>10857123.17</v>
      </c>
      <c r="K23" s="84">
        <f t="shared" si="1"/>
        <v>15270098.27</v>
      </c>
      <c r="L23" s="77">
        <v>2792580.27</v>
      </c>
      <c r="M23" s="84">
        <f t="shared" si="2"/>
        <v>18062678.539999999</v>
      </c>
    </row>
    <row r="24" spans="1:34" s="125" customFormat="1">
      <c r="A24" s="120">
        <v>214</v>
      </c>
      <c r="B24" s="120">
        <v>4</v>
      </c>
      <c r="C24" s="121" t="s">
        <v>98</v>
      </c>
      <c r="D24" s="121" t="s">
        <v>99</v>
      </c>
      <c r="E24" s="122">
        <v>10768</v>
      </c>
      <c r="F24" s="121" t="s">
        <v>102</v>
      </c>
      <c r="G24" s="123">
        <v>29434</v>
      </c>
      <c r="H24" s="123">
        <v>72.3</v>
      </c>
      <c r="I24" s="85">
        <f t="shared" si="0"/>
        <v>2128078.1999999997</v>
      </c>
      <c r="J24" s="85">
        <v>7105186.6200000001</v>
      </c>
      <c r="K24" s="124">
        <f t="shared" si="1"/>
        <v>9233264.8200000003</v>
      </c>
      <c r="L24" s="85">
        <v>1346674.26</v>
      </c>
      <c r="M24" s="124">
        <f t="shared" si="2"/>
        <v>10579939.08</v>
      </c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</row>
    <row r="25" spans="1:34" s="125" customFormat="1">
      <c r="A25" s="120">
        <v>215</v>
      </c>
      <c r="B25" s="120">
        <v>4</v>
      </c>
      <c r="C25" s="121" t="s">
        <v>98</v>
      </c>
      <c r="D25" s="121" t="s">
        <v>99</v>
      </c>
      <c r="E25" s="122">
        <v>10769</v>
      </c>
      <c r="F25" s="121" t="s">
        <v>103</v>
      </c>
      <c r="G25" s="123">
        <v>25384</v>
      </c>
      <c r="H25" s="123">
        <v>72.3</v>
      </c>
      <c r="I25" s="85">
        <f t="shared" si="0"/>
        <v>1835263.2</v>
      </c>
      <c r="J25" s="85">
        <v>6432259.1699999999</v>
      </c>
      <c r="K25" s="124">
        <f t="shared" si="1"/>
        <v>8267522.3700000001</v>
      </c>
      <c r="L25" s="85">
        <v>1161376.5900000001</v>
      </c>
      <c r="M25" s="124">
        <f t="shared" si="2"/>
        <v>9428898.9600000009</v>
      </c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</row>
    <row r="26" spans="1:34" s="125" customFormat="1">
      <c r="A26" s="120">
        <v>216</v>
      </c>
      <c r="B26" s="120">
        <v>4</v>
      </c>
      <c r="C26" s="121" t="s">
        <v>98</v>
      </c>
      <c r="D26" s="121" t="s">
        <v>99</v>
      </c>
      <c r="E26" s="122">
        <v>10770</v>
      </c>
      <c r="F26" s="121" t="s">
        <v>104</v>
      </c>
      <c r="G26" s="123">
        <v>19400</v>
      </c>
      <c r="H26" s="123">
        <v>72.3</v>
      </c>
      <c r="I26" s="85">
        <f t="shared" si="0"/>
        <v>1402620</v>
      </c>
      <c r="J26" s="85">
        <v>5003982.8600000003</v>
      </c>
      <c r="K26" s="124">
        <f t="shared" si="1"/>
        <v>6406602.8600000003</v>
      </c>
      <c r="L26" s="85">
        <v>887590.95</v>
      </c>
      <c r="M26" s="124">
        <f t="shared" si="2"/>
        <v>7294193.8100000005</v>
      </c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</row>
    <row r="27" spans="1:34" s="125" customFormat="1">
      <c r="A27" s="120">
        <v>217</v>
      </c>
      <c r="B27" s="120">
        <v>4</v>
      </c>
      <c r="C27" s="121" t="s">
        <v>98</v>
      </c>
      <c r="D27" s="121" t="s">
        <v>99</v>
      </c>
      <c r="E27" s="122">
        <v>10771</v>
      </c>
      <c r="F27" s="121" t="s">
        <v>105</v>
      </c>
      <c r="G27" s="123">
        <v>18212</v>
      </c>
      <c r="H27" s="123">
        <v>72.3</v>
      </c>
      <c r="I27" s="85">
        <f t="shared" si="0"/>
        <v>1316727.5999999999</v>
      </c>
      <c r="J27" s="85">
        <v>4475835.13</v>
      </c>
      <c r="K27" s="124">
        <f t="shared" si="1"/>
        <v>5792562.7299999995</v>
      </c>
      <c r="L27" s="85">
        <v>833243.04</v>
      </c>
      <c r="M27" s="124">
        <f t="shared" si="2"/>
        <v>6625805.7699999996</v>
      </c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</row>
    <row r="28" spans="1:34">
      <c r="A28" s="4">
        <v>218</v>
      </c>
      <c r="B28" s="4">
        <v>4</v>
      </c>
      <c r="C28" s="5" t="s">
        <v>98</v>
      </c>
      <c r="D28" s="5" t="s">
        <v>99</v>
      </c>
      <c r="E28" s="76">
        <v>10772</v>
      </c>
      <c r="F28" s="5" t="s">
        <v>106</v>
      </c>
      <c r="G28" s="6">
        <v>52985</v>
      </c>
      <c r="H28" s="6">
        <v>72.3</v>
      </c>
      <c r="I28" s="77">
        <f t="shared" si="0"/>
        <v>3830815.5</v>
      </c>
      <c r="J28" s="77">
        <v>13356606.710000001</v>
      </c>
      <c r="K28" s="84">
        <f t="shared" si="1"/>
        <v>17187422.210000001</v>
      </c>
      <c r="L28" s="77">
        <v>2424182.85</v>
      </c>
      <c r="M28" s="84">
        <f t="shared" si="2"/>
        <v>19611605.060000002</v>
      </c>
    </row>
    <row r="29" spans="1:34" s="125" customFormat="1">
      <c r="A29" s="120">
        <v>219</v>
      </c>
      <c r="B29" s="120">
        <v>4</v>
      </c>
      <c r="C29" s="121" t="s">
        <v>98</v>
      </c>
      <c r="D29" s="121" t="s">
        <v>99</v>
      </c>
      <c r="E29" s="122">
        <v>10773</v>
      </c>
      <c r="F29" s="121" t="s">
        <v>107</v>
      </c>
      <c r="G29" s="123">
        <v>22774</v>
      </c>
      <c r="H29" s="123">
        <v>72.3</v>
      </c>
      <c r="I29" s="85">
        <f t="shared" si="0"/>
        <v>1646560.2</v>
      </c>
      <c r="J29" s="85">
        <v>5304116.0999999996</v>
      </c>
      <c r="K29" s="124">
        <f t="shared" si="1"/>
        <v>6950676.2999999998</v>
      </c>
      <c r="L29" s="85">
        <v>1041958.68</v>
      </c>
      <c r="M29" s="124">
        <f t="shared" si="2"/>
        <v>7992634.9799999995</v>
      </c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</row>
    <row r="30" spans="1:34" s="125" customFormat="1">
      <c r="A30" s="120">
        <v>220</v>
      </c>
      <c r="B30" s="120">
        <v>4</v>
      </c>
      <c r="C30" s="121" t="s">
        <v>98</v>
      </c>
      <c r="D30" s="121" t="s">
        <v>99</v>
      </c>
      <c r="E30" s="122">
        <v>10774</v>
      </c>
      <c r="F30" s="121" t="s">
        <v>108</v>
      </c>
      <c r="G30" s="123">
        <v>27062</v>
      </c>
      <c r="H30" s="123">
        <v>72.3</v>
      </c>
      <c r="I30" s="85">
        <f t="shared" si="0"/>
        <v>1956582.5999999999</v>
      </c>
      <c r="J30" s="85">
        <v>5328517.17</v>
      </c>
      <c r="K30" s="124">
        <f t="shared" si="1"/>
        <v>7285099.7699999996</v>
      </c>
      <c r="L30" s="85">
        <v>1238144.73</v>
      </c>
      <c r="M30" s="124">
        <f t="shared" si="2"/>
        <v>8523244.5</v>
      </c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</row>
    <row r="31" spans="1:34" s="125" customFormat="1">
      <c r="A31" s="120">
        <v>221</v>
      </c>
      <c r="B31" s="120">
        <v>4</v>
      </c>
      <c r="C31" s="121" t="s">
        <v>98</v>
      </c>
      <c r="D31" s="121" t="s">
        <v>99</v>
      </c>
      <c r="E31" s="122">
        <v>10775</v>
      </c>
      <c r="F31" s="121" t="s">
        <v>109</v>
      </c>
      <c r="G31" s="123">
        <v>21613</v>
      </c>
      <c r="H31" s="123">
        <v>72.3</v>
      </c>
      <c r="I31" s="85">
        <f t="shared" si="0"/>
        <v>1562619.9</v>
      </c>
      <c r="J31" s="85">
        <v>5175739.32</v>
      </c>
      <c r="K31" s="124">
        <f t="shared" si="1"/>
        <v>6738359.2200000007</v>
      </c>
      <c r="L31" s="85">
        <v>988839.87</v>
      </c>
      <c r="M31" s="124">
        <f t="shared" si="2"/>
        <v>7727199.0900000008</v>
      </c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</row>
    <row r="32" spans="1:34" s="125" customFormat="1">
      <c r="A32" s="120">
        <v>222</v>
      </c>
      <c r="B32" s="120">
        <v>4</v>
      </c>
      <c r="C32" s="121" t="s">
        <v>98</v>
      </c>
      <c r="D32" s="121" t="s">
        <v>99</v>
      </c>
      <c r="E32" s="122">
        <v>10776</v>
      </c>
      <c r="F32" s="121" t="s">
        <v>110</v>
      </c>
      <c r="G32" s="123">
        <v>23407</v>
      </c>
      <c r="H32" s="123">
        <v>72.3</v>
      </c>
      <c r="I32" s="85">
        <f t="shared" si="0"/>
        <v>1692326.0999999999</v>
      </c>
      <c r="J32" s="85">
        <v>4240093.62</v>
      </c>
      <c r="K32" s="124">
        <f t="shared" si="1"/>
        <v>5932419.7199999997</v>
      </c>
      <c r="L32" s="85">
        <v>1070922.06</v>
      </c>
      <c r="M32" s="124">
        <f t="shared" si="2"/>
        <v>7003341.7799999993</v>
      </c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</row>
    <row r="33" spans="1:34">
      <c r="A33" s="4">
        <v>223</v>
      </c>
      <c r="B33" s="4">
        <v>4</v>
      </c>
      <c r="C33" s="5" t="s">
        <v>98</v>
      </c>
      <c r="D33" s="5" t="s">
        <v>99</v>
      </c>
      <c r="E33" s="76">
        <v>10777</v>
      </c>
      <c r="F33" s="5" t="s">
        <v>111</v>
      </c>
      <c r="G33" s="6">
        <v>41920</v>
      </c>
      <c r="H33" s="6">
        <v>72.3</v>
      </c>
      <c r="I33" s="77">
        <f t="shared" si="0"/>
        <v>3030816</v>
      </c>
      <c r="J33" s="77">
        <v>9945878.5399999991</v>
      </c>
      <c r="K33" s="84">
        <f t="shared" si="1"/>
        <v>12976694.539999999</v>
      </c>
      <c r="L33" s="77">
        <v>1917931.02</v>
      </c>
      <c r="M33" s="84">
        <f t="shared" si="2"/>
        <v>14894625.559999999</v>
      </c>
    </row>
    <row r="34" spans="1:34" s="125" customFormat="1">
      <c r="A34" s="120">
        <v>224</v>
      </c>
      <c r="B34" s="120">
        <v>4</v>
      </c>
      <c r="C34" s="121" t="s">
        <v>98</v>
      </c>
      <c r="D34" s="121" t="s">
        <v>99</v>
      </c>
      <c r="E34" s="122">
        <v>10778</v>
      </c>
      <c r="F34" s="121" t="s">
        <v>112</v>
      </c>
      <c r="G34" s="123">
        <v>11472</v>
      </c>
      <c r="H34" s="123">
        <v>72.3</v>
      </c>
      <c r="I34" s="85">
        <f t="shared" si="0"/>
        <v>829425.6</v>
      </c>
      <c r="J34" s="85">
        <v>2105948.41</v>
      </c>
      <c r="K34" s="124">
        <f t="shared" si="1"/>
        <v>2935374.0100000002</v>
      </c>
      <c r="L34" s="85">
        <v>524869.07999999996</v>
      </c>
      <c r="M34" s="124">
        <f t="shared" si="2"/>
        <v>3460243.0900000003</v>
      </c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</row>
    <row r="35" spans="1:34" s="125" customFormat="1">
      <c r="A35" s="120">
        <v>225</v>
      </c>
      <c r="B35" s="120">
        <v>4</v>
      </c>
      <c r="C35" s="121" t="s">
        <v>98</v>
      </c>
      <c r="D35" s="121" t="s">
        <v>99</v>
      </c>
      <c r="E35" s="122">
        <v>10779</v>
      </c>
      <c r="F35" s="121" t="s">
        <v>113</v>
      </c>
      <c r="G35" s="123">
        <v>29448</v>
      </c>
      <c r="H35" s="123">
        <v>72.3</v>
      </c>
      <c r="I35" s="85">
        <f t="shared" si="0"/>
        <v>2129090.4</v>
      </c>
      <c r="J35" s="85">
        <v>6193806.4400000004</v>
      </c>
      <c r="K35" s="124">
        <f t="shared" si="1"/>
        <v>8322896.8399999999</v>
      </c>
      <c r="L35" s="85">
        <v>1347310.5</v>
      </c>
      <c r="M35" s="124">
        <f t="shared" si="2"/>
        <v>9670207.3399999999</v>
      </c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</row>
    <row r="36" spans="1:34" s="125" customFormat="1">
      <c r="A36" s="120">
        <v>226</v>
      </c>
      <c r="B36" s="120">
        <v>4</v>
      </c>
      <c r="C36" s="121" t="s">
        <v>98</v>
      </c>
      <c r="D36" s="121" t="s">
        <v>99</v>
      </c>
      <c r="E36" s="122">
        <v>10780</v>
      </c>
      <c r="F36" s="121" t="s">
        <v>114</v>
      </c>
      <c r="G36" s="123">
        <v>14750</v>
      </c>
      <c r="H36" s="123">
        <v>72.3</v>
      </c>
      <c r="I36" s="85">
        <f t="shared" si="0"/>
        <v>1066425</v>
      </c>
      <c r="J36" s="85">
        <v>3870417.32</v>
      </c>
      <c r="K36" s="124">
        <f t="shared" si="1"/>
        <v>4936842.32</v>
      </c>
      <c r="L36" s="85">
        <v>674848.2</v>
      </c>
      <c r="M36" s="124">
        <f t="shared" si="2"/>
        <v>5611690.5200000005</v>
      </c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</row>
    <row r="37" spans="1:34" s="125" customFormat="1">
      <c r="A37" s="120">
        <v>227</v>
      </c>
      <c r="B37" s="120">
        <v>4</v>
      </c>
      <c r="C37" s="121" t="s">
        <v>98</v>
      </c>
      <c r="D37" s="121" t="s">
        <v>99</v>
      </c>
      <c r="E37" s="122">
        <v>10781</v>
      </c>
      <c r="F37" s="121" t="s">
        <v>115</v>
      </c>
      <c r="G37" s="123">
        <v>5928</v>
      </c>
      <c r="H37" s="123">
        <v>72.3</v>
      </c>
      <c r="I37" s="85">
        <f t="shared" si="0"/>
        <v>428594.39999999997</v>
      </c>
      <c r="J37" s="85">
        <v>1252724.1299999999</v>
      </c>
      <c r="K37" s="124">
        <f t="shared" si="1"/>
        <v>1681318.5299999998</v>
      </c>
      <c r="L37" s="85">
        <v>271226.21999999997</v>
      </c>
      <c r="M37" s="124">
        <f t="shared" si="2"/>
        <v>1952544.7499999998</v>
      </c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</row>
    <row r="38" spans="1:34">
      <c r="A38" s="44"/>
      <c r="B38" s="45"/>
      <c r="C38" s="40"/>
      <c r="D38" s="47" t="s">
        <v>169</v>
      </c>
      <c r="E38" s="48"/>
      <c r="F38" s="48"/>
      <c r="G38" s="49">
        <f>SUBTOTAL(9,G22:G37)</f>
        <v>518567</v>
      </c>
      <c r="H38" s="21"/>
      <c r="I38" s="49">
        <f>SUBTOTAL(9,I22:I37)</f>
        <v>37492394.099999994</v>
      </c>
      <c r="J38" s="49">
        <f>SUBTOTAL(9,J22:J37)</f>
        <v>114782932.20999998</v>
      </c>
      <c r="K38" s="49">
        <f>SUBTOTAL(9,K22:K37)</f>
        <v>152275326.30999997</v>
      </c>
      <c r="L38" s="49">
        <f t="shared" ref="L38:M38" si="5">SUBTOTAL(9,L22:L37)</f>
        <v>23725606.499999993</v>
      </c>
      <c r="M38" s="49">
        <f t="shared" si="5"/>
        <v>176000932.81000003</v>
      </c>
    </row>
    <row r="39" spans="1:34">
      <c r="A39" s="4">
        <v>228</v>
      </c>
      <c r="B39" s="4">
        <v>4</v>
      </c>
      <c r="C39" s="5" t="s">
        <v>116</v>
      </c>
      <c r="D39" s="5" t="s">
        <v>117</v>
      </c>
      <c r="E39" s="76">
        <v>10689</v>
      </c>
      <c r="F39" s="5" t="s">
        <v>118</v>
      </c>
      <c r="G39" s="6">
        <v>41564</v>
      </c>
      <c r="H39" s="6">
        <v>72.53</v>
      </c>
      <c r="I39" s="77">
        <f t="shared" si="0"/>
        <v>3014636.92</v>
      </c>
      <c r="J39" s="77">
        <v>7032857.8399999999</v>
      </c>
      <c r="K39" s="84">
        <f t="shared" si="1"/>
        <v>10047494.76</v>
      </c>
      <c r="L39" s="77">
        <v>976072.48</v>
      </c>
      <c r="M39" s="84">
        <f t="shared" si="2"/>
        <v>11023567.24</v>
      </c>
    </row>
    <row r="40" spans="1:34" s="125" customFormat="1">
      <c r="A40" s="120">
        <v>229</v>
      </c>
      <c r="B40" s="120">
        <v>4</v>
      </c>
      <c r="C40" s="121" t="s">
        <v>116</v>
      </c>
      <c r="D40" s="121" t="s">
        <v>117</v>
      </c>
      <c r="E40" s="122">
        <v>10782</v>
      </c>
      <c r="F40" s="121" t="s">
        <v>119</v>
      </c>
      <c r="G40" s="123">
        <v>14317</v>
      </c>
      <c r="H40" s="123">
        <v>72.53</v>
      </c>
      <c r="I40" s="85">
        <f t="shared" si="0"/>
        <v>1038412.01</v>
      </c>
      <c r="J40" s="85">
        <v>2778313.2</v>
      </c>
      <c r="K40" s="124">
        <f t="shared" si="1"/>
        <v>3816725.21</v>
      </c>
      <c r="L40" s="85">
        <v>336212.82</v>
      </c>
      <c r="M40" s="124">
        <f t="shared" si="2"/>
        <v>4152938.03</v>
      </c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</row>
    <row r="41" spans="1:34" s="125" customFormat="1">
      <c r="A41" s="120">
        <v>230</v>
      </c>
      <c r="B41" s="120">
        <v>4</v>
      </c>
      <c r="C41" s="121" t="s">
        <v>116</v>
      </c>
      <c r="D41" s="121" t="s">
        <v>117</v>
      </c>
      <c r="E41" s="122">
        <v>10784</v>
      </c>
      <c r="F41" s="121" t="s">
        <v>120</v>
      </c>
      <c r="G41" s="123">
        <v>20220</v>
      </c>
      <c r="H41" s="123">
        <v>72.53</v>
      </c>
      <c r="I41" s="85">
        <f t="shared" si="0"/>
        <v>1466556.6</v>
      </c>
      <c r="J41" s="85">
        <v>3387185.34</v>
      </c>
      <c r="K41" s="124">
        <f t="shared" si="1"/>
        <v>4853741.9399999995</v>
      </c>
      <c r="L41" s="85">
        <v>474839.4</v>
      </c>
      <c r="M41" s="124">
        <f t="shared" si="2"/>
        <v>5328581.34</v>
      </c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</row>
    <row r="42" spans="1:34">
      <c r="A42" s="4">
        <v>231</v>
      </c>
      <c r="B42" s="4">
        <v>4</v>
      </c>
      <c r="C42" s="5" t="s">
        <v>116</v>
      </c>
      <c r="D42" s="5" t="s">
        <v>117</v>
      </c>
      <c r="E42" s="76">
        <v>10785</v>
      </c>
      <c r="F42" s="5" t="s">
        <v>121</v>
      </c>
      <c r="G42" s="6">
        <v>36566</v>
      </c>
      <c r="H42" s="6">
        <v>72.53</v>
      </c>
      <c r="I42" s="77">
        <f t="shared" si="0"/>
        <v>2652131.98</v>
      </c>
      <c r="J42" s="77">
        <v>6239668.5800000001</v>
      </c>
      <c r="K42" s="84">
        <f t="shared" si="1"/>
        <v>8891800.5600000005</v>
      </c>
      <c r="L42" s="77">
        <v>858704.43</v>
      </c>
      <c r="M42" s="84">
        <f t="shared" si="2"/>
        <v>9750504.9900000002</v>
      </c>
    </row>
    <row r="43" spans="1:34" s="125" customFormat="1">
      <c r="A43" s="120">
        <v>232</v>
      </c>
      <c r="B43" s="120">
        <v>4</v>
      </c>
      <c r="C43" s="121" t="s">
        <v>116</v>
      </c>
      <c r="D43" s="121" t="s">
        <v>117</v>
      </c>
      <c r="E43" s="122">
        <v>10786</v>
      </c>
      <c r="F43" s="121" t="s">
        <v>122</v>
      </c>
      <c r="G43" s="123">
        <v>24944</v>
      </c>
      <c r="H43" s="123">
        <v>72.53</v>
      </c>
      <c r="I43" s="85">
        <f t="shared" si="0"/>
        <v>1809188.32</v>
      </c>
      <c r="J43" s="85">
        <v>4298864.17</v>
      </c>
      <c r="K43" s="124">
        <f t="shared" si="1"/>
        <v>6108052.4900000002</v>
      </c>
      <c r="L43" s="85">
        <v>585774.04</v>
      </c>
      <c r="M43" s="124">
        <f t="shared" si="2"/>
        <v>6693826.5300000003</v>
      </c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</row>
    <row r="44" spans="1:34">
      <c r="A44" s="4">
        <v>233</v>
      </c>
      <c r="B44" s="4">
        <v>4</v>
      </c>
      <c r="C44" s="5" t="s">
        <v>116</v>
      </c>
      <c r="D44" s="5" t="s">
        <v>117</v>
      </c>
      <c r="E44" s="76">
        <v>10787</v>
      </c>
      <c r="F44" s="5" t="s">
        <v>123</v>
      </c>
      <c r="G44" s="6">
        <v>45664</v>
      </c>
      <c r="H44" s="6">
        <v>72.53</v>
      </c>
      <c r="I44" s="77">
        <f t="shared" si="0"/>
        <v>3312009.92</v>
      </c>
      <c r="J44" s="77">
        <v>7957311.1200000001</v>
      </c>
      <c r="K44" s="84">
        <f t="shared" si="1"/>
        <v>11269321.039999999</v>
      </c>
      <c r="L44" s="77">
        <v>1072356.05</v>
      </c>
      <c r="M44" s="84">
        <f t="shared" si="2"/>
        <v>12341677.09</v>
      </c>
    </row>
    <row r="45" spans="1:34" s="125" customFormat="1">
      <c r="A45" s="120">
        <v>234</v>
      </c>
      <c r="B45" s="120">
        <v>4</v>
      </c>
      <c r="C45" s="121" t="s">
        <v>116</v>
      </c>
      <c r="D45" s="121" t="s">
        <v>117</v>
      </c>
      <c r="E45" s="122">
        <v>10788</v>
      </c>
      <c r="F45" s="121" t="s">
        <v>124</v>
      </c>
      <c r="G45" s="123">
        <v>14295</v>
      </c>
      <c r="H45" s="123">
        <v>72.53</v>
      </c>
      <c r="I45" s="85">
        <f t="shared" si="0"/>
        <v>1036816.35</v>
      </c>
      <c r="J45" s="85">
        <v>2397816.9900000002</v>
      </c>
      <c r="K45" s="124">
        <f t="shared" si="1"/>
        <v>3434633.3400000003</v>
      </c>
      <c r="L45" s="85">
        <v>335712.35</v>
      </c>
      <c r="M45" s="124">
        <f t="shared" si="2"/>
        <v>3770345.6900000004</v>
      </c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</row>
    <row r="46" spans="1:34">
      <c r="A46" s="44"/>
      <c r="B46" s="45"/>
      <c r="C46" s="40"/>
      <c r="D46" s="47" t="s">
        <v>170</v>
      </c>
      <c r="E46" s="48"/>
      <c r="F46" s="48"/>
      <c r="G46" s="49">
        <f>SUBTOTAL(9,G39:G45)</f>
        <v>197570</v>
      </c>
      <c r="H46" s="21"/>
      <c r="I46" s="49">
        <f>SUBTOTAL(9,I39:I45)</f>
        <v>14329752.1</v>
      </c>
      <c r="J46" s="49">
        <f>SUBTOTAL(9,J39:J45)</f>
        <v>34092017.240000002</v>
      </c>
      <c r="K46" s="49">
        <f>SUBTOTAL(9,K39:K45)</f>
        <v>48421769.340000004</v>
      </c>
      <c r="L46" s="49">
        <f t="shared" ref="L46:M46" si="6">SUBTOTAL(9,L39:L45)</f>
        <v>4639671.57</v>
      </c>
      <c r="M46" s="49">
        <f t="shared" si="6"/>
        <v>53061440.909999996</v>
      </c>
    </row>
    <row r="47" spans="1:34">
      <c r="A47" s="4">
        <v>235</v>
      </c>
      <c r="B47" s="4">
        <v>4</v>
      </c>
      <c r="C47" s="5" t="s">
        <v>125</v>
      </c>
      <c r="D47" s="5" t="s">
        <v>126</v>
      </c>
      <c r="E47" s="76">
        <v>10690</v>
      </c>
      <c r="F47" s="5" t="s">
        <v>127</v>
      </c>
      <c r="G47" s="6">
        <v>133814</v>
      </c>
      <c r="H47" s="6">
        <v>72.63</v>
      </c>
      <c r="I47" s="77">
        <f t="shared" si="0"/>
        <v>9718910.8200000003</v>
      </c>
      <c r="J47" s="77">
        <v>22775709.789999999</v>
      </c>
      <c r="K47" s="84">
        <f t="shared" si="1"/>
        <v>32494620.609999999</v>
      </c>
      <c r="L47" s="84">
        <v>3304839.31</v>
      </c>
      <c r="M47" s="84">
        <f t="shared" si="2"/>
        <v>35799459.920000002</v>
      </c>
    </row>
    <row r="48" spans="1:34">
      <c r="A48" s="4">
        <v>236</v>
      </c>
      <c r="B48" s="4">
        <v>4</v>
      </c>
      <c r="C48" s="5" t="s">
        <v>125</v>
      </c>
      <c r="D48" s="5" t="s">
        <v>126</v>
      </c>
      <c r="E48" s="76">
        <v>10691</v>
      </c>
      <c r="F48" s="5" t="s">
        <v>128</v>
      </c>
      <c r="G48" s="6">
        <v>53306</v>
      </c>
      <c r="H48" s="6">
        <v>72.63</v>
      </c>
      <c r="I48" s="77">
        <f t="shared" si="0"/>
        <v>3871614.78</v>
      </c>
      <c r="J48" s="77">
        <v>7652399.8200000003</v>
      </c>
      <c r="K48" s="84">
        <f t="shared" si="1"/>
        <v>11524014.6</v>
      </c>
      <c r="L48" s="84">
        <v>1316513.17</v>
      </c>
      <c r="M48" s="84">
        <f t="shared" si="2"/>
        <v>12840527.77</v>
      </c>
    </row>
    <row r="49" spans="1:34">
      <c r="A49" s="4">
        <v>237</v>
      </c>
      <c r="B49" s="4">
        <v>4</v>
      </c>
      <c r="C49" s="5" t="s">
        <v>125</v>
      </c>
      <c r="D49" s="5" t="s">
        <v>126</v>
      </c>
      <c r="E49" s="76">
        <v>10789</v>
      </c>
      <c r="F49" s="5" t="s">
        <v>129</v>
      </c>
      <c r="G49" s="6">
        <v>46593</v>
      </c>
      <c r="H49" s="6">
        <v>72.63</v>
      </c>
      <c r="I49" s="77">
        <f t="shared" si="0"/>
        <v>3384049.59</v>
      </c>
      <c r="J49" s="77">
        <v>7344003</v>
      </c>
      <c r="K49" s="84">
        <f t="shared" si="1"/>
        <v>10728052.59</v>
      </c>
      <c r="L49" s="84">
        <v>1150720.67</v>
      </c>
      <c r="M49" s="84">
        <f t="shared" si="2"/>
        <v>11878773.26</v>
      </c>
    </row>
    <row r="50" spans="1:34">
      <c r="A50" s="4">
        <v>238</v>
      </c>
      <c r="B50" s="4">
        <v>4</v>
      </c>
      <c r="C50" s="5" t="s">
        <v>125</v>
      </c>
      <c r="D50" s="5" t="s">
        <v>126</v>
      </c>
      <c r="E50" s="76">
        <v>10790</v>
      </c>
      <c r="F50" s="5" t="s">
        <v>130</v>
      </c>
      <c r="G50" s="6">
        <v>57803</v>
      </c>
      <c r="H50" s="6">
        <v>72.63</v>
      </c>
      <c r="I50" s="77">
        <f t="shared" si="0"/>
        <v>4198231.8899999997</v>
      </c>
      <c r="J50" s="77">
        <v>8389094.1699999999</v>
      </c>
      <c r="K50" s="84">
        <f t="shared" si="1"/>
        <v>12587326.059999999</v>
      </c>
      <c r="L50" s="84">
        <v>1427571.7</v>
      </c>
      <c r="M50" s="84">
        <f t="shared" si="2"/>
        <v>14014897.759999998</v>
      </c>
    </row>
    <row r="51" spans="1:34">
      <c r="A51" s="4">
        <v>239</v>
      </c>
      <c r="B51" s="4">
        <v>4</v>
      </c>
      <c r="C51" s="5" t="s">
        <v>125</v>
      </c>
      <c r="D51" s="5" t="s">
        <v>126</v>
      </c>
      <c r="E51" s="76">
        <v>10791</v>
      </c>
      <c r="F51" s="5" t="s">
        <v>131</v>
      </c>
      <c r="G51" s="6">
        <v>67651</v>
      </c>
      <c r="H51" s="6">
        <v>72.63</v>
      </c>
      <c r="I51" s="77">
        <f t="shared" si="0"/>
        <v>4913492.13</v>
      </c>
      <c r="J51" s="77">
        <v>9454752.6600000001</v>
      </c>
      <c r="K51" s="84">
        <f t="shared" si="1"/>
        <v>14368244.789999999</v>
      </c>
      <c r="L51" s="84">
        <v>1670795.05</v>
      </c>
      <c r="M51" s="84">
        <f t="shared" si="2"/>
        <v>16039039.84</v>
      </c>
    </row>
    <row r="52" spans="1:34">
      <c r="A52" s="4">
        <v>240</v>
      </c>
      <c r="B52" s="4">
        <v>4</v>
      </c>
      <c r="C52" s="5" t="s">
        <v>125</v>
      </c>
      <c r="D52" s="5" t="s">
        <v>126</v>
      </c>
      <c r="E52" s="76">
        <v>10792</v>
      </c>
      <c r="F52" s="5" t="s">
        <v>132</v>
      </c>
      <c r="G52" s="6">
        <v>31347</v>
      </c>
      <c r="H52" s="6">
        <v>72.63</v>
      </c>
      <c r="I52" s="77">
        <f t="shared" si="0"/>
        <v>2276732.61</v>
      </c>
      <c r="J52" s="77">
        <v>5041932.04</v>
      </c>
      <c r="K52" s="84">
        <f t="shared" si="1"/>
        <v>7318664.6500000004</v>
      </c>
      <c r="L52" s="84">
        <v>774184.95999999996</v>
      </c>
      <c r="M52" s="84">
        <f t="shared" si="2"/>
        <v>8092849.6100000003</v>
      </c>
    </row>
    <row r="53" spans="1:34" s="125" customFormat="1">
      <c r="A53" s="120">
        <v>241</v>
      </c>
      <c r="B53" s="120">
        <v>4</v>
      </c>
      <c r="C53" s="121" t="s">
        <v>125</v>
      </c>
      <c r="D53" s="121" t="s">
        <v>126</v>
      </c>
      <c r="E53" s="122">
        <v>10793</v>
      </c>
      <c r="F53" s="121" t="s">
        <v>133</v>
      </c>
      <c r="G53" s="123">
        <v>22344</v>
      </c>
      <c r="H53" s="123">
        <v>72.63</v>
      </c>
      <c r="I53" s="85">
        <f t="shared" si="0"/>
        <v>1622844.72</v>
      </c>
      <c r="J53" s="85">
        <v>3024413.38</v>
      </c>
      <c r="K53" s="124">
        <f t="shared" si="1"/>
        <v>4647258.0999999996</v>
      </c>
      <c r="L53" s="124">
        <v>551835.48</v>
      </c>
      <c r="M53" s="124">
        <f t="shared" si="2"/>
        <v>5199093.58</v>
      </c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</row>
    <row r="54" spans="1:34" s="125" customFormat="1">
      <c r="A54" s="120">
        <v>242</v>
      </c>
      <c r="B54" s="120">
        <v>4</v>
      </c>
      <c r="C54" s="121" t="s">
        <v>125</v>
      </c>
      <c r="D54" s="121" t="s">
        <v>126</v>
      </c>
      <c r="E54" s="122">
        <v>10794</v>
      </c>
      <c r="F54" s="121" t="s">
        <v>134</v>
      </c>
      <c r="G54" s="123">
        <v>15181</v>
      </c>
      <c r="H54" s="123">
        <v>72.63</v>
      </c>
      <c r="I54" s="85">
        <f t="shared" si="0"/>
        <v>1102596.03</v>
      </c>
      <c r="J54" s="85">
        <v>2314727.77</v>
      </c>
      <c r="K54" s="124">
        <f t="shared" si="1"/>
        <v>3417323.8</v>
      </c>
      <c r="L54" s="124">
        <v>374930.59</v>
      </c>
      <c r="M54" s="124">
        <f t="shared" si="2"/>
        <v>3792254.3899999997</v>
      </c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</row>
    <row r="55" spans="1:34" s="125" customFormat="1">
      <c r="A55" s="120">
        <v>243</v>
      </c>
      <c r="B55" s="120">
        <v>4</v>
      </c>
      <c r="C55" s="121" t="s">
        <v>125</v>
      </c>
      <c r="D55" s="121" t="s">
        <v>126</v>
      </c>
      <c r="E55" s="122">
        <v>10795</v>
      </c>
      <c r="F55" s="121" t="s">
        <v>135</v>
      </c>
      <c r="G55" s="123">
        <v>18425</v>
      </c>
      <c r="H55" s="123">
        <v>72.63</v>
      </c>
      <c r="I55" s="85">
        <f t="shared" si="0"/>
        <v>1338207.75</v>
      </c>
      <c r="J55" s="85">
        <v>2348968.9700000002</v>
      </c>
      <c r="K55" s="124">
        <f t="shared" si="1"/>
        <v>3687176.72</v>
      </c>
      <c r="L55" s="124">
        <v>455048.74</v>
      </c>
      <c r="M55" s="124">
        <f t="shared" si="2"/>
        <v>4142225.46</v>
      </c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</row>
    <row r="56" spans="1:34" s="125" customFormat="1">
      <c r="A56" s="120">
        <v>244</v>
      </c>
      <c r="B56" s="120">
        <v>4</v>
      </c>
      <c r="C56" s="121" t="s">
        <v>125</v>
      </c>
      <c r="D56" s="121" t="s">
        <v>126</v>
      </c>
      <c r="E56" s="122">
        <v>10796</v>
      </c>
      <c r="F56" s="121" t="s">
        <v>136</v>
      </c>
      <c r="G56" s="123">
        <v>20554</v>
      </c>
      <c r="H56" s="123">
        <v>72.63</v>
      </c>
      <c r="I56" s="85">
        <f t="shared" si="0"/>
        <v>1492837.02</v>
      </c>
      <c r="J56" s="85">
        <v>2668553.5099999998</v>
      </c>
      <c r="K56" s="124">
        <f t="shared" si="1"/>
        <v>4161390.53</v>
      </c>
      <c r="L56" s="124">
        <v>507625.6</v>
      </c>
      <c r="M56" s="124">
        <f t="shared" si="2"/>
        <v>4669016.13</v>
      </c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</row>
    <row r="57" spans="1:34" s="125" customFormat="1">
      <c r="A57" s="120">
        <v>245</v>
      </c>
      <c r="B57" s="120">
        <v>4</v>
      </c>
      <c r="C57" s="121" t="s">
        <v>125</v>
      </c>
      <c r="D57" s="121" t="s">
        <v>126</v>
      </c>
      <c r="E57" s="122">
        <v>10797</v>
      </c>
      <c r="F57" s="121" t="s">
        <v>137</v>
      </c>
      <c r="G57" s="123">
        <v>25064</v>
      </c>
      <c r="H57" s="123">
        <v>72.63</v>
      </c>
      <c r="I57" s="85">
        <f t="shared" si="0"/>
        <v>1820398.3199999998</v>
      </c>
      <c r="J57" s="85">
        <v>3902027.78</v>
      </c>
      <c r="K57" s="124">
        <f t="shared" si="1"/>
        <v>5722426.0999999996</v>
      </c>
      <c r="L57" s="124">
        <v>619010.96</v>
      </c>
      <c r="M57" s="124">
        <f t="shared" si="2"/>
        <v>6341437.0599999996</v>
      </c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</row>
    <row r="58" spans="1:34">
      <c r="A58" s="44"/>
      <c r="B58" s="45"/>
      <c r="C58" s="40"/>
      <c r="D58" s="47" t="s">
        <v>171</v>
      </c>
      <c r="E58" s="48"/>
      <c r="F58" s="48"/>
      <c r="G58" s="49">
        <f>SUBTOTAL(9,G47:G57)</f>
        <v>492082</v>
      </c>
      <c r="H58" s="21"/>
      <c r="I58" s="49">
        <f>SUBTOTAL(9,I47:I57)</f>
        <v>35739915.659999996</v>
      </c>
      <c r="J58" s="49">
        <f>SUBTOTAL(9,J47:J57)</f>
        <v>74916582.890000015</v>
      </c>
      <c r="K58" s="49">
        <f>SUBTOTAL(9,K47:K57)</f>
        <v>110656498.55</v>
      </c>
      <c r="L58" s="49">
        <f t="shared" ref="L58:M58" si="7">SUBTOTAL(9,L47:L57)</f>
        <v>12153076.23</v>
      </c>
      <c r="M58" s="49">
        <f t="shared" si="7"/>
        <v>122809574.77999999</v>
      </c>
    </row>
    <row r="59" spans="1:34">
      <c r="A59" s="4">
        <v>246</v>
      </c>
      <c r="B59" s="4">
        <v>4</v>
      </c>
      <c r="C59" s="5" t="s">
        <v>138</v>
      </c>
      <c r="D59" s="5" t="s">
        <v>139</v>
      </c>
      <c r="E59" s="76">
        <v>10692</v>
      </c>
      <c r="F59" s="5" t="s">
        <v>140</v>
      </c>
      <c r="G59" s="6">
        <v>44367</v>
      </c>
      <c r="H59" s="6">
        <v>70.69</v>
      </c>
      <c r="I59" s="77">
        <f t="shared" si="0"/>
        <v>3136303.23</v>
      </c>
      <c r="J59" s="77">
        <v>7698033.0599999996</v>
      </c>
      <c r="K59" s="84">
        <f t="shared" si="1"/>
        <v>10834336.289999999</v>
      </c>
      <c r="L59" s="77">
        <v>1162631.3600000001</v>
      </c>
      <c r="M59" s="84">
        <f t="shared" si="2"/>
        <v>11996967.649999999</v>
      </c>
    </row>
    <row r="60" spans="1:34">
      <c r="A60" s="4">
        <v>247</v>
      </c>
      <c r="B60" s="4">
        <v>4</v>
      </c>
      <c r="C60" s="5" t="s">
        <v>138</v>
      </c>
      <c r="D60" s="5" t="s">
        <v>139</v>
      </c>
      <c r="E60" s="76">
        <v>10693</v>
      </c>
      <c r="F60" s="5" t="s">
        <v>141</v>
      </c>
      <c r="G60" s="6">
        <v>40412</v>
      </c>
      <c r="H60" s="6">
        <v>70.69</v>
      </c>
      <c r="I60" s="77">
        <f t="shared" si="0"/>
        <v>2856724.28</v>
      </c>
      <c r="J60" s="77">
        <v>6758048.8499999996</v>
      </c>
      <c r="K60" s="84">
        <f t="shared" si="1"/>
        <v>9614773.129999999</v>
      </c>
      <c r="L60" s="77">
        <v>1058992.75</v>
      </c>
      <c r="M60" s="84">
        <f t="shared" si="2"/>
        <v>10673765.879999999</v>
      </c>
    </row>
    <row r="61" spans="1:34" s="125" customFormat="1">
      <c r="A61" s="120">
        <v>248</v>
      </c>
      <c r="B61" s="120">
        <v>4</v>
      </c>
      <c r="C61" s="121" t="s">
        <v>138</v>
      </c>
      <c r="D61" s="121" t="s">
        <v>139</v>
      </c>
      <c r="E61" s="122">
        <v>10798</v>
      </c>
      <c r="F61" s="121" t="s">
        <v>142</v>
      </c>
      <c r="G61" s="123">
        <v>22778</v>
      </c>
      <c r="H61" s="123">
        <v>70.69</v>
      </c>
      <c r="I61" s="85">
        <f t="shared" si="0"/>
        <v>1610176.8199999998</v>
      </c>
      <c r="J61" s="85">
        <v>3884390.2</v>
      </c>
      <c r="K61" s="124">
        <f t="shared" si="1"/>
        <v>5494567.0199999996</v>
      </c>
      <c r="L61" s="85">
        <v>596892.22</v>
      </c>
      <c r="M61" s="124">
        <f t="shared" si="2"/>
        <v>6091459.2399999993</v>
      </c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</row>
    <row r="62" spans="1:34" s="125" customFormat="1">
      <c r="A62" s="120">
        <v>249</v>
      </c>
      <c r="B62" s="120">
        <v>4</v>
      </c>
      <c r="C62" s="121" t="s">
        <v>138</v>
      </c>
      <c r="D62" s="121" t="s">
        <v>139</v>
      </c>
      <c r="E62" s="122">
        <v>10799</v>
      </c>
      <c r="F62" s="121" t="s">
        <v>143</v>
      </c>
      <c r="G62" s="123">
        <v>20164</v>
      </c>
      <c r="H62" s="123">
        <v>70.69</v>
      </c>
      <c r="I62" s="85">
        <f t="shared" si="0"/>
        <v>1425393.16</v>
      </c>
      <c r="J62" s="85">
        <v>3618958.59</v>
      </c>
      <c r="K62" s="124">
        <f t="shared" si="1"/>
        <v>5044351.75</v>
      </c>
      <c r="L62" s="85">
        <v>528393.61</v>
      </c>
      <c r="M62" s="124">
        <f t="shared" si="2"/>
        <v>5572745.3600000003</v>
      </c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</row>
    <row r="63" spans="1:34" s="125" customFormat="1">
      <c r="A63" s="120">
        <v>250</v>
      </c>
      <c r="B63" s="120">
        <v>4</v>
      </c>
      <c r="C63" s="121" t="s">
        <v>138</v>
      </c>
      <c r="D63" s="121" t="s">
        <v>139</v>
      </c>
      <c r="E63" s="122">
        <v>10800</v>
      </c>
      <c r="F63" s="121" t="s">
        <v>144</v>
      </c>
      <c r="G63" s="123">
        <v>11621</v>
      </c>
      <c r="H63" s="123">
        <v>70.69</v>
      </c>
      <c r="I63" s="85">
        <f t="shared" si="0"/>
        <v>821488.49</v>
      </c>
      <c r="J63" s="85">
        <v>2597640.7599999998</v>
      </c>
      <c r="K63" s="124">
        <f t="shared" si="1"/>
        <v>3419129.25</v>
      </c>
      <c r="L63" s="85">
        <v>304525.45</v>
      </c>
      <c r="M63" s="124">
        <f t="shared" si="2"/>
        <v>3723654.7</v>
      </c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</row>
    <row r="64" spans="1:34" s="125" customFormat="1">
      <c r="A64" s="120">
        <v>251</v>
      </c>
      <c r="B64" s="120">
        <v>4</v>
      </c>
      <c r="C64" s="121" t="s">
        <v>138</v>
      </c>
      <c r="D64" s="121" t="s">
        <v>139</v>
      </c>
      <c r="E64" s="122">
        <v>10801</v>
      </c>
      <c r="F64" s="121" t="s">
        <v>145</v>
      </c>
      <c r="G64" s="123">
        <v>9384</v>
      </c>
      <c r="H64" s="123">
        <v>70.69</v>
      </c>
      <c r="I64" s="85">
        <f t="shared" si="0"/>
        <v>663354.96</v>
      </c>
      <c r="J64" s="85">
        <v>1761324.63</v>
      </c>
      <c r="K64" s="124">
        <f t="shared" si="1"/>
        <v>2424679.59</v>
      </c>
      <c r="L64" s="85">
        <v>245916.37999999998</v>
      </c>
      <c r="M64" s="124">
        <f t="shared" si="2"/>
        <v>2670595.9699999997</v>
      </c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</row>
    <row r="65" spans="1:34">
      <c r="A65" s="44"/>
      <c r="B65" s="45"/>
      <c r="C65" s="40"/>
      <c r="D65" s="47" t="s">
        <v>172</v>
      </c>
      <c r="E65" s="48"/>
      <c r="F65" s="48"/>
      <c r="G65" s="49">
        <f>SUBTOTAL(9,G59:G64)</f>
        <v>148726</v>
      </c>
      <c r="H65" s="21"/>
      <c r="I65" s="49">
        <f>SUBTOTAL(9,I59:I64)</f>
        <v>10513440.940000001</v>
      </c>
      <c r="J65" s="49">
        <f>SUBTOTAL(9,J59:J64)</f>
        <v>26318396.09</v>
      </c>
      <c r="K65" s="49">
        <f>SUBTOTAL(9,K59:K64)</f>
        <v>36831837.030000001</v>
      </c>
      <c r="L65" s="49">
        <f t="shared" ref="L65:M65" si="8">SUBTOTAL(9,L59:L64)</f>
        <v>3897351.77</v>
      </c>
      <c r="M65" s="49">
        <f t="shared" si="8"/>
        <v>40729188.799999997</v>
      </c>
    </row>
    <row r="66" spans="1:34">
      <c r="A66" s="4">
        <v>252</v>
      </c>
      <c r="B66" s="4">
        <v>4</v>
      </c>
      <c r="C66" s="5" t="s">
        <v>146</v>
      </c>
      <c r="D66" s="5" t="s">
        <v>147</v>
      </c>
      <c r="E66" s="76">
        <v>10661</v>
      </c>
      <c r="F66" s="5" t="s">
        <v>148</v>
      </c>
      <c r="G66" s="6">
        <v>128612</v>
      </c>
      <c r="H66" s="6">
        <v>72.61</v>
      </c>
      <c r="I66" s="77">
        <f t="shared" si="0"/>
        <v>9338517.3200000003</v>
      </c>
      <c r="J66" s="77">
        <v>21274496.48</v>
      </c>
      <c r="K66" s="84">
        <f t="shared" si="1"/>
        <v>30613013.800000001</v>
      </c>
      <c r="L66" s="77">
        <v>5754494.9800000004</v>
      </c>
      <c r="M66" s="84">
        <f t="shared" si="2"/>
        <v>36367508.780000001</v>
      </c>
    </row>
    <row r="67" spans="1:34">
      <c r="A67" s="4">
        <v>253</v>
      </c>
      <c r="B67" s="4">
        <v>4</v>
      </c>
      <c r="C67" s="5" t="s">
        <v>146</v>
      </c>
      <c r="D67" s="5" t="s">
        <v>147</v>
      </c>
      <c r="E67" s="76">
        <v>10695</v>
      </c>
      <c r="F67" s="5" t="s">
        <v>149</v>
      </c>
      <c r="G67" s="6">
        <v>59450</v>
      </c>
      <c r="H67" s="6">
        <v>72.61</v>
      </c>
      <c r="I67" s="77">
        <f t="shared" si="0"/>
        <v>4316664.5</v>
      </c>
      <c r="J67" s="77">
        <v>9817641.9900000002</v>
      </c>
      <c r="K67" s="84">
        <f t="shared" si="1"/>
        <v>14134306.49</v>
      </c>
      <c r="L67" s="77">
        <v>2659972.96</v>
      </c>
      <c r="M67" s="84">
        <f t="shared" si="2"/>
        <v>16794279.449999999</v>
      </c>
    </row>
    <row r="68" spans="1:34">
      <c r="A68" s="4">
        <v>254</v>
      </c>
      <c r="B68" s="4">
        <v>4</v>
      </c>
      <c r="C68" s="5" t="s">
        <v>146</v>
      </c>
      <c r="D68" s="5" t="s">
        <v>147</v>
      </c>
      <c r="E68" s="76">
        <v>10807</v>
      </c>
      <c r="F68" s="5" t="s">
        <v>150</v>
      </c>
      <c r="G68" s="6">
        <v>49048</v>
      </c>
      <c r="H68" s="6">
        <v>72.61</v>
      </c>
      <c r="I68" s="77">
        <f t="shared" si="0"/>
        <v>3561375.28</v>
      </c>
      <c r="J68" s="77">
        <v>10268588.699999999</v>
      </c>
      <c r="K68" s="84">
        <f t="shared" si="1"/>
        <v>13829963.979999999</v>
      </c>
      <c r="L68" s="77">
        <v>2194557.38</v>
      </c>
      <c r="M68" s="84">
        <f t="shared" si="2"/>
        <v>16024521.359999999</v>
      </c>
    </row>
    <row r="69" spans="1:34">
      <c r="A69" s="4">
        <v>255</v>
      </c>
      <c r="B69" s="4">
        <v>4</v>
      </c>
      <c r="C69" s="5" t="s">
        <v>146</v>
      </c>
      <c r="D69" s="5" t="s">
        <v>147</v>
      </c>
      <c r="E69" s="76">
        <v>10808</v>
      </c>
      <c r="F69" s="5" t="s">
        <v>151</v>
      </c>
      <c r="G69" s="6">
        <v>33115</v>
      </c>
      <c r="H69" s="6">
        <v>72.61</v>
      </c>
      <c r="I69" s="77">
        <f t="shared" si="0"/>
        <v>2404480.15</v>
      </c>
      <c r="J69" s="77">
        <v>6685722.9800000004</v>
      </c>
      <c r="K69" s="84">
        <f t="shared" si="1"/>
        <v>9090203.1300000008</v>
      </c>
      <c r="L69" s="77">
        <v>1481665.14</v>
      </c>
      <c r="M69" s="84">
        <f t="shared" si="2"/>
        <v>10571868.270000001</v>
      </c>
    </row>
    <row r="70" spans="1:34" s="125" customFormat="1">
      <c r="A70" s="120">
        <v>256</v>
      </c>
      <c r="B70" s="120">
        <v>4</v>
      </c>
      <c r="C70" s="121" t="s">
        <v>146</v>
      </c>
      <c r="D70" s="121" t="s">
        <v>147</v>
      </c>
      <c r="E70" s="122">
        <v>10809</v>
      </c>
      <c r="F70" s="121" t="s">
        <v>152</v>
      </c>
      <c r="G70" s="123">
        <v>25298</v>
      </c>
      <c r="H70" s="123">
        <v>72.61</v>
      </c>
      <c r="I70" s="85">
        <f t="shared" ref="I70:I82" si="9">G70*H70</f>
        <v>1836887.78</v>
      </c>
      <c r="J70" s="85">
        <v>4692327.3899999997</v>
      </c>
      <c r="K70" s="124">
        <f t="shared" ref="K70:K82" si="10">I70+J70</f>
        <v>6529215.1699999999</v>
      </c>
      <c r="L70" s="85">
        <v>1131910.03</v>
      </c>
      <c r="M70" s="124">
        <f t="shared" ref="M70:M82" si="11">I70+J70+L70</f>
        <v>7661125.2000000002</v>
      </c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</row>
    <row r="71" spans="1:34" s="125" customFormat="1">
      <c r="A71" s="120">
        <v>257</v>
      </c>
      <c r="B71" s="120">
        <v>4</v>
      </c>
      <c r="C71" s="121" t="s">
        <v>146</v>
      </c>
      <c r="D71" s="121" t="s">
        <v>147</v>
      </c>
      <c r="E71" s="122">
        <v>10810</v>
      </c>
      <c r="F71" s="121" t="s">
        <v>153</v>
      </c>
      <c r="G71" s="123">
        <v>10072</v>
      </c>
      <c r="H71" s="123">
        <v>72.61</v>
      </c>
      <c r="I71" s="85">
        <f t="shared" si="9"/>
        <v>731327.92</v>
      </c>
      <c r="J71" s="85">
        <v>2089941.51</v>
      </c>
      <c r="K71" s="124">
        <f t="shared" si="10"/>
        <v>2821269.43</v>
      </c>
      <c r="L71" s="85">
        <v>450653.97</v>
      </c>
      <c r="M71" s="124">
        <f t="shared" si="11"/>
        <v>3271923.4000000004</v>
      </c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</row>
    <row r="72" spans="1:34" s="125" customFormat="1">
      <c r="A72" s="120">
        <v>258</v>
      </c>
      <c r="B72" s="120">
        <v>4</v>
      </c>
      <c r="C72" s="121" t="s">
        <v>146</v>
      </c>
      <c r="D72" s="121" t="s">
        <v>147</v>
      </c>
      <c r="E72" s="122">
        <v>10811</v>
      </c>
      <c r="F72" s="121" t="s">
        <v>154</v>
      </c>
      <c r="G72" s="123">
        <v>26098</v>
      </c>
      <c r="H72" s="123">
        <v>72.61</v>
      </c>
      <c r="I72" s="85">
        <f t="shared" si="9"/>
        <v>1894975.78</v>
      </c>
      <c r="J72" s="85">
        <v>4957801.45</v>
      </c>
      <c r="K72" s="124">
        <f t="shared" si="10"/>
        <v>6852777.2300000004</v>
      </c>
      <c r="L72" s="85">
        <v>1167706.76</v>
      </c>
      <c r="M72" s="124">
        <f t="shared" si="11"/>
        <v>8020483.9900000002</v>
      </c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</row>
    <row r="73" spans="1:34" s="125" customFormat="1">
      <c r="A73" s="120">
        <v>259</v>
      </c>
      <c r="B73" s="120">
        <v>4</v>
      </c>
      <c r="C73" s="121" t="s">
        <v>146</v>
      </c>
      <c r="D73" s="121" t="s">
        <v>147</v>
      </c>
      <c r="E73" s="122">
        <v>10812</v>
      </c>
      <c r="F73" s="121" t="s">
        <v>155</v>
      </c>
      <c r="G73" s="123">
        <v>5592</v>
      </c>
      <c r="H73" s="123">
        <v>72.61</v>
      </c>
      <c r="I73" s="85">
        <f t="shared" si="9"/>
        <v>406035.12</v>
      </c>
      <c r="J73" s="85">
        <v>880450.85</v>
      </c>
      <c r="K73" s="124">
        <f t="shared" si="10"/>
        <v>1286485.97</v>
      </c>
      <c r="L73" s="85">
        <v>250206.8</v>
      </c>
      <c r="M73" s="124">
        <f t="shared" si="11"/>
        <v>1536692.77</v>
      </c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</row>
    <row r="74" spans="1:34" s="125" customFormat="1">
      <c r="A74" s="120">
        <v>260</v>
      </c>
      <c r="B74" s="120">
        <v>4</v>
      </c>
      <c r="C74" s="121" t="s">
        <v>146</v>
      </c>
      <c r="D74" s="121" t="s">
        <v>147</v>
      </c>
      <c r="E74" s="122">
        <v>10813</v>
      </c>
      <c r="F74" s="121" t="s">
        <v>156</v>
      </c>
      <c r="G74" s="123">
        <v>8403</v>
      </c>
      <c r="H74" s="123">
        <v>72.61</v>
      </c>
      <c r="I74" s="85">
        <f t="shared" si="9"/>
        <v>610141.82999999996</v>
      </c>
      <c r="J74" s="85">
        <v>1486828.86</v>
      </c>
      <c r="K74" s="124">
        <f t="shared" si="10"/>
        <v>2096970.69</v>
      </c>
      <c r="L74" s="85">
        <v>375974.58</v>
      </c>
      <c r="M74" s="124">
        <f t="shared" si="11"/>
        <v>2472945.27</v>
      </c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</row>
    <row r="75" spans="1:34" s="125" customFormat="1">
      <c r="A75" s="120">
        <v>261</v>
      </c>
      <c r="B75" s="120">
        <v>4</v>
      </c>
      <c r="C75" s="121" t="s">
        <v>146</v>
      </c>
      <c r="D75" s="121" t="s">
        <v>147</v>
      </c>
      <c r="E75" s="122">
        <v>10814</v>
      </c>
      <c r="F75" s="121" t="s">
        <v>157</v>
      </c>
      <c r="G75" s="123">
        <v>18304</v>
      </c>
      <c r="H75" s="123">
        <v>72.61</v>
      </c>
      <c r="I75" s="85">
        <f t="shared" si="9"/>
        <v>1329053.44</v>
      </c>
      <c r="J75" s="85">
        <v>4365355.66</v>
      </c>
      <c r="K75" s="124">
        <f t="shared" si="10"/>
        <v>5694409.0999999996</v>
      </c>
      <c r="L75" s="85">
        <v>818975.45</v>
      </c>
      <c r="M75" s="124">
        <f t="shared" si="11"/>
        <v>6513384.5499999998</v>
      </c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</row>
    <row r="76" spans="1:34">
      <c r="A76" s="4">
        <v>262</v>
      </c>
      <c r="B76" s="4">
        <v>4</v>
      </c>
      <c r="C76" s="5" t="s">
        <v>146</v>
      </c>
      <c r="D76" s="5" t="s">
        <v>147</v>
      </c>
      <c r="E76" s="76">
        <v>10815</v>
      </c>
      <c r="F76" s="5" t="s">
        <v>158</v>
      </c>
      <c r="G76" s="6">
        <v>42934</v>
      </c>
      <c r="H76" s="6">
        <v>72.61</v>
      </c>
      <c r="I76" s="77">
        <f t="shared" si="9"/>
        <v>3117437.7399999998</v>
      </c>
      <c r="J76" s="77">
        <v>6043643.6699999999</v>
      </c>
      <c r="K76" s="84">
        <f t="shared" si="10"/>
        <v>9161081.4100000001</v>
      </c>
      <c r="L76" s="77">
        <v>1920999.2</v>
      </c>
      <c r="M76" s="84">
        <f t="shared" si="11"/>
        <v>11082080.609999999</v>
      </c>
    </row>
    <row r="77" spans="1:34" s="125" customFormat="1">
      <c r="A77" s="120">
        <v>263</v>
      </c>
      <c r="B77" s="120">
        <v>4</v>
      </c>
      <c r="C77" s="121" t="s">
        <v>146</v>
      </c>
      <c r="D77" s="121" t="s">
        <v>147</v>
      </c>
      <c r="E77" s="122">
        <v>10816</v>
      </c>
      <c r="F77" s="121" t="s">
        <v>159</v>
      </c>
      <c r="G77" s="123">
        <v>14999</v>
      </c>
      <c r="H77" s="123">
        <v>72.61</v>
      </c>
      <c r="I77" s="85">
        <f t="shared" si="9"/>
        <v>1089077.3899999999</v>
      </c>
      <c r="J77" s="85">
        <v>2525214.46</v>
      </c>
      <c r="K77" s="124">
        <f t="shared" si="10"/>
        <v>3614291.8499999996</v>
      </c>
      <c r="L77" s="85">
        <v>671097.93</v>
      </c>
      <c r="M77" s="124">
        <f t="shared" si="11"/>
        <v>4285389.7799999993</v>
      </c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</row>
    <row r="78" spans="1:34">
      <c r="A78" s="44"/>
      <c r="B78" s="45"/>
      <c r="C78" s="40"/>
      <c r="D78" s="47" t="s">
        <v>173</v>
      </c>
      <c r="E78" s="48"/>
      <c r="F78" s="48"/>
      <c r="G78" s="49">
        <f>SUBTOTAL(9,G66:G77)</f>
        <v>421925</v>
      </c>
      <c r="H78" s="21"/>
      <c r="I78" s="49">
        <f>SUBTOTAL(9,I66:I77)</f>
        <v>30635974.250000004</v>
      </c>
      <c r="J78" s="49">
        <f>SUBTOTAL(9,J66:J77)</f>
        <v>75088014</v>
      </c>
      <c r="K78" s="49">
        <f>SUBTOTAL(9,K66:K77)</f>
        <v>105723988.24999999</v>
      </c>
      <c r="L78" s="49">
        <f t="shared" ref="L78:M78" si="12">SUBTOTAL(9,L66:L77)</f>
        <v>18878215.18</v>
      </c>
      <c r="M78" s="49">
        <f t="shared" si="12"/>
        <v>124602203.42999999</v>
      </c>
    </row>
    <row r="79" spans="1:34">
      <c r="A79" s="4">
        <v>264</v>
      </c>
      <c r="B79" s="4">
        <v>4</v>
      </c>
      <c r="C79" s="5" t="s">
        <v>160</v>
      </c>
      <c r="D79" s="5" t="s">
        <v>161</v>
      </c>
      <c r="E79" s="76">
        <v>10698</v>
      </c>
      <c r="F79" s="5" t="s">
        <v>162</v>
      </c>
      <c r="G79" s="6">
        <v>65276</v>
      </c>
      <c r="H79" s="6">
        <v>73.22</v>
      </c>
      <c r="I79" s="77">
        <f t="shared" si="9"/>
        <v>4779508.72</v>
      </c>
      <c r="J79" s="77">
        <v>16265483.390000001</v>
      </c>
      <c r="K79" s="84">
        <f t="shared" si="10"/>
        <v>21044992.109999999</v>
      </c>
      <c r="L79" s="77">
        <v>1719410.62</v>
      </c>
      <c r="M79" s="84">
        <f t="shared" si="11"/>
        <v>22764402.73</v>
      </c>
    </row>
    <row r="80" spans="1:34" s="125" customFormat="1">
      <c r="A80" s="120">
        <v>265</v>
      </c>
      <c r="B80" s="120">
        <v>4</v>
      </c>
      <c r="C80" s="121" t="s">
        <v>160</v>
      </c>
      <c r="D80" s="121" t="s">
        <v>161</v>
      </c>
      <c r="E80" s="122">
        <v>10863</v>
      </c>
      <c r="F80" s="121" t="s">
        <v>163</v>
      </c>
      <c r="G80" s="123">
        <v>14733</v>
      </c>
      <c r="H80" s="123">
        <v>73.22</v>
      </c>
      <c r="I80" s="85">
        <f t="shared" si="9"/>
        <v>1078750.26</v>
      </c>
      <c r="J80" s="85">
        <v>3610300.57</v>
      </c>
      <c r="K80" s="124">
        <f t="shared" si="10"/>
        <v>4689050.83</v>
      </c>
      <c r="L80" s="85">
        <v>388073.32</v>
      </c>
      <c r="M80" s="124">
        <f t="shared" si="11"/>
        <v>5077124.1500000004</v>
      </c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</row>
    <row r="81" spans="1:34">
      <c r="A81" s="4">
        <v>266</v>
      </c>
      <c r="B81" s="4">
        <v>4</v>
      </c>
      <c r="C81" s="5" t="s">
        <v>160</v>
      </c>
      <c r="D81" s="5" t="s">
        <v>161</v>
      </c>
      <c r="E81" s="76">
        <v>10864</v>
      </c>
      <c r="F81" s="5" t="s">
        <v>164</v>
      </c>
      <c r="G81" s="6">
        <v>45243</v>
      </c>
      <c r="H81" s="6">
        <v>73.22</v>
      </c>
      <c r="I81" s="77">
        <f t="shared" si="9"/>
        <v>3312692.46</v>
      </c>
      <c r="J81" s="77">
        <v>11763062.91</v>
      </c>
      <c r="K81" s="84">
        <f t="shared" si="10"/>
        <v>15075755.370000001</v>
      </c>
      <c r="L81" s="77">
        <v>1191728.72</v>
      </c>
      <c r="M81" s="84">
        <f t="shared" si="11"/>
        <v>16267484.090000002</v>
      </c>
    </row>
    <row r="82" spans="1:34" s="125" customFormat="1">
      <c r="A82" s="120">
        <v>267</v>
      </c>
      <c r="B82" s="120">
        <v>4</v>
      </c>
      <c r="C82" s="121" t="s">
        <v>160</v>
      </c>
      <c r="D82" s="121" t="s">
        <v>161</v>
      </c>
      <c r="E82" s="122">
        <v>10865</v>
      </c>
      <c r="F82" s="121" t="s">
        <v>165</v>
      </c>
      <c r="G82" s="123">
        <v>29035</v>
      </c>
      <c r="H82" s="123">
        <v>73.22</v>
      </c>
      <c r="I82" s="85">
        <f t="shared" si="9"/>
        <v>2125942.7000000002</v>
      </c>
      <c r="J82" s="85">
        <v>6480104.2300000004</v>
      </c>
      <c r="K82" s="124">
        <f t="shared" si="10"/>
        <v>8606046.9299999997</v>
      </c>
      <c r="L82" s="85">
        <v>764797.54</v>
      </c>
      <c r="M82" s="124">
        <f t="shared" si="11"/>
        <v>9370844.4699999988</v>
      </c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</row>
    <row r="83" spans="1:34">
      <c r="A83" s="44"/>
      <c r="B83" s="45"/>
      <c r="C83" s="40"/>
      <c r="D83" s="47" t="s">
        <v>174</v>
      </c>
      <c r="E83" s="48"/>
      <c r="F83" s="48"/>
      <c r="G83" s="49">
        <f>SUBTOTAL(9,G79:G82)</f>
        <v>154287</v>
      </c>
      <c r="H83" s="83"/>
      <c r="I83" s="49">
        <f>SUBTOTAL(9,I79:I82)</f>
        <v>11296894.140000001</v>
      </c>
      <c r="J83" s="49">
        <f>SUBTOTAL(9,J79:J82)</f>
        <v>38118951.100000001</v>
      </c>
      <c r="K83" s="49">
        <f>SUBTOTAL(9,K79:K82)</f>
        <v>49415845.240000002</v>
      </c>
      <c r="L83" s="49">
        <f t="shared" ref="L83:M83" si="13">SUBTOTAL(9,L79:L82)</f>
        <v>4064010.2</v>
      </c>
      <c r="M83" s="49">
        <f t="shared" si="13"/>
        <v>53479855.440000005</v>
      </c>
    </row>
    <row r="84" spans="1:34">
      <c r="A84" s="298" t="s">
        <v>166</v>
      </c>
      <c r="B84" s="298"/>
      <c r="C84" s="298"/>
      <c r="D84" s="298"/>
      <c r="E84" s="298"/>
      <c r="F84" s="298"/>
      <c r="G84" s="79">
        <f>G11+G21+G38+G46+G58+G65+G78+G83</f>
        <v>2934324</v>
      </c>
      <c r="H84" s="81"/>
      <c r="I84" s="79">
        <f>I11+I21+I38+I46+I58+I65+I78+I83</f>
        <v>208862010.75999999</v>
      </c>
      <c r="J84" s="79">
        <f>J11+J21+J38+J46+J58+J65+J78+J83</f>
        <v>526995139.78000003</v>
      </c>
      <c r="K84" s="79">
        <f>K11+K21+K38+K46+K58+K65+K78+K83</f>
        <v>735857150.53999996</v>
      </c>
      <c r="L84" s="79">
        <f t="shared" ref="L84:M84" si="14">L11+L21+L38+L46+L58+L65+L78+L83</f>
        <v>125571247.73</v>
      </c>
      <c r="M84" s="79">
        <f t="shared" si="14"/>
        <v>861428398.26999986</v>
      </c>
    </row>
  </sheetData>
  <mergeCells count="2">
    <mergeCell ref="G3:I3"/>
    <mergeCell ref="A84:F8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84"/>
  <sheetViews>
    <sheetView topLeftCell="D2" workbookViewId="0">
      <pane xSplit="3" ySplit="3" topLeftCell="I20" activePane="bottomRight" state="frozen"/>
      <selection activeCell="D2" sqref="D2"/>
      <selection pane="topRight" activeCell="G2" sqref="G2"/>
      <selection pane="bottomLeft" activeCell="D5" sqref="D5"/>
      <selection pane="bottomRight" activeCell="N26" sqref="N26"/>
    </sheetView>
  </sheetViews>
  <sheetFormatPr defaultRowHeight="12.75"/>
  <cols>
    <col min="1" max="1" width="5.7109375" customWidth="1"/>
    <col min="2" max="2" width="8.5703125" customWidth="1"/>
    <col min="3" max="3" width="0" hidden="1" customWidth="1"/>
    <col min="4" max="4" width="11.28515625" customWidth="1"/>
    <col min="5" max="5" width="7.42578125" customWidth="1"/>
    <col min="6" max="6" width="21.85546875" customWidth="1"/>
    <col min="7" max="8" width="16.85546875" style="73" customWidth="1"/>
    <col min="9" max="9" width="16.28515625" style="73" customWidth="1"/>
    <col min="10" max="10" width="17.7109375" style="227" customWidth="1"/>
    <col min="11" max="11" width="18.140625" customWidth="1"/>
    <col min="12" max="12" width="18.140625" style="230" customWidth="1"/>
    <col min="13" max="13" width="17.140625" style="227" customWidth="1"/>
    <col min="14" max="14" width="18.140625" customWidth="1"/>
    <col min="15" max="17" width="15.28515625" hidden="1" customWidth="1"/>
    <col min="18" max="18" width="13.28515625" hidden="1" customWidth="1"/>
    <col min="19" max="19" width="0" hidden="1" customWidth="1"/>
    <col min="20" max="20" width="15.28515625" hidden="1" customWidth="1"/>
    <col min="21" max="23" width="0" hidden="1" customWidth="1"/>
  </cols>
  <sheetData>
    <row r="2" spans="1:21" s="1" customFormat="1" ht="21" customHeight="1">
      <c r="A2" s="70" t="s">
        <v>177</v>
      </c>
      <c r="B2" s="12"/>
      <c r="G2" s="9"/>
      <c r="H2" s="73"/>
      <c r="I2" s="9"/>
      <c r="J2" s="221"/>
      <c r="K2" s="9"/>
      <c r="L2" s="228"/>
      <c r="M2" s="221"/>
      <c r="N2" s="9"/>
    </row>
    <row r="3" spans="1:21" s="14" customFormat="1" ht="27.75" customHeight="1">
      <c r="A3" s="17"/>
      <c r="B3" s="17"/>
      <c r="C3" s="17"/>
      <c r="D3" s="17"/>
      <c r="E3" s="17"/>
      <c r="F3" s="17"/>
      <c r="G3" s="215" t="s">
        <v>0</v>
      </c>
      <c r="H3" s="215" t="s">
        <v>1</v>
      </c>
      <c r="I3" s="215" t="s">
        <v>178</v>
      </c>
      <c r="J3" s="222" t="s">
        <v>309</v>
      </c>
      <c r="K3" s="54" t="s">
        <v>4</v>
      </c>
      <c r="L3" s="229" t="s">
        <v>5</v>
      </c>
      <c r="M3" s="231" t="s">
        <v>6</v>
      </c>
      <c r="N3" s="75" t="s">
        <v>64</v>
      </c>
    </row>
    <row r="4" spans="1:21" s="3" customFormat="1" ht="75" customHeight="1">
      <c r="A4" s="23" t="s">
        <v>10</v>
      </c>
      <c r="B4" s="23" t="s">
        <v>16</v>
      </c>
      <c r="C4" s="23" t="s">
        <v>7</v>
      </c>
      <c r="D4" s="23" t="s">
        <v>8</v>
      </c>
      <c r="E4" s="23" t="s">
        <v>14</v>
      </c>
      <c r="F4" s="23" t="s">
        <v>9</v>
      </c>
      <c r="G4" s="216" t="s">
        <v>18</v>
      </c>
      <c r="H4" s="216" t="s">
        <v>36</v>
      </c>
      <c r="I4" s="216" t="s">
        <v>65</v>
      </c>
      <c r="J4" s="223" t="s">
        <v>35</v>
      </c>
      <c r="K4" s="56" t="s">
        <v>66</v>
      </c>
      <c r="L4" s="247" t="s">
        <v>77</v>
      </c>
      <c r="M4" s="232" t="s">
        <v>37</v>
      </c>
      <c r="N4" s="53" t="s">
        <v>19</v>
      </c>
      <c r="O4" s="3" t="s">
        <v>477</v>
      </c>
    </row>
    <row r="5" spans="1:21">
      <c r="A5" s="4">
        <v>197</v>
      </c>
      <c r="B5" s="4">
        <v>4</v>
      </c>
      <c r="C5" s="5" t="s">
        <v>79</v>
      </c>
      <c r="D5" s="5" t="s">
        <v>80</v>
      </c>
      <c r="E5" s="76">
        <v>10686</v>
      </c>
      <c r="F5" s="5" t="s">
        <v>81</v>
      </c>
      <c r="G5" s="214">
        <v>355041222</v>
      </c>
      <c r="H5" s="214">
        <v>216328968</v>
      </c>
      <c r="I5" s="84">
        <v>3550410</v>
      </c>
      <c r="J5" s="224">
        <f>ROUND(G5*0.03,2)</f>
        <v>10651236.66</v>
      </c>
      <c r="K5" s="80"/>
      <c r="L5" s="77">
        <v>0</v>
      </c>
      <c r="M5" s="233">
        <v>0</v>
      </c>
      <c r="N5" s="55">
        <f>H5+I5+J5-K5-L5+M5</f>
        <v>230530614.66</v>
      </c>
      <c r="P5">
        <v>355041222</v>
      </c>
      <c r="Q5">
        <v>216328968</v>
      </c>
      <c r="R5">
        <v>3550410</v>
      </c>
      <c r="S5" s="73">
        <f>G5-P5</f>
        <v>0</v>
      </c>
      <c r="T5" s="73">
        <f t="shared" ref="T5:U5" si="0">H5-Q5</f>
        <v>0</v>
      </c>
      <c r="U5" s="73">
        <f t="shared" si="0"/>
        <v>0</v>
      </c>
    </row>
    <row r="6" spans="1:21">
      <c r="A6" s="4">
        <v>198</v>
      </c>
      <c r="B6" s="4">
        <v>4</v>
      </c>
      <c r="C6" s="5" t="s">
        <v>79</v>
      </c>
      <c r="D6" s="5" t="s">
        <v>80</v>
      </c>
      <c r="E6" s="76">
        <v>10756</v>
      </c>
      <c r="F6" s="5" t="s">
        <v>82</v>
      </c>
      <c r="G6" s="214">
        <v>58124884</v>
      </c>
      <c r="H6" s="214">
        <v>35415877</v>
      </c>
      <c r="I6" s="84">
        <v>581250</v>
      </c>
      <c r="J6" s="224">
        <f t="shared" ref="J6:J69" si="1">ROUND(G6*0.03,2)</f>
        <v>1743746.52</v>
      </c>
      <c r="K6" s="80"/>
      <c r="L6" s="77">
        <v>0</v>
      </c>
      <c r="M6" s="233">
        <v>0</v>
      </c>
      <c r="N6" s="55">
        <f t="shared" ref="N6:N57" si="2">H6+I6+J6-K6-L6+M6</f>
        <v>37740873.520000003</v>
      </c>
      <c r="P6">
        <v>58124884</v>
      </c>
      <c r="Q6">
        <v>35415877</v>
      </c>
      <c r="R6">
        <v>581250</v>
      </c>
      <c r="S6" s="73">
        <f t="shared" ref="S6:S69" si="3">G6-P6</f>
        <v>0</v>
      </c>
      <c r="T6" s="73">
        <f t="shared" ref="T6:T69" si="4">H6-Q6</f>
        <v>0</v>
      </c>
      <c r="U6" s="73">
        <f t="shared" ref="U6:U69" si="5">I6-R6</f>
        <v>0</v>
      </c>
    </row>
    <row r="7" spans="1:21">
      <c r="A7" s="4">
        <v>199</v>
      </c>
      <c r="B7" s="4">
        <v>4</v>
      </c>
      <c r="C7" s="5" t="s">
        <v>79</v>
      </c>
      <c r="D7" s="5" t="s">
        <v>80</v>
      </c>
      <c r="E7" s="76">
        <v>10757</v>
      </c>
      <c r="F7" s="5" t="s">
        <v>83</v>
      </c>
      <c r="G7" s="214">
        <v>59586007</v>
      </c>
      <c r="H7" s="214">
        <v>36306149</v>
      </c>
      <c r="I7" s="84">
        <v>595860</v>
      </c>
      <c r="J7" s="224">
        <f t="shared" si="1"/>
        <v>1787580.21</v>
      </c>
      <c r="K7" s="80"/>
      <c r="L7" s="77">
        <v>0</v>
      </c>
      <c r="M7" s="233">
        <v>0</v>
      </c>
      <c r="N7" s="55">
        <f t="shared" si="2"/>
        <v>38689589.210000001</v>
      </c>
      <c r="P7">
        <v>59586007</v>
      </c>
      <c r="Q7">
        <v>36306149</v>
      </c>
      <c r="R7">
        <v>595860</v>
      </c>
      <c r="S7" s="73">
        <f t="shared" si="3"/>
        <v>0</v>
      </c>
      <c r="T7" s="73">
        <f t="shared" si="4"/>
        <v>0</v>
      </c>
      <c r="U7" s="73">
        <f t="shared" si="5"/>
        <v>0</v>
      </c>
    </row>
    <row r="8" spans="1:21">
      <c r="A8" s="4">
        <v>200</v>
      </c>
      <c r="B8" s="4">
        <v>4</v>
      </c>
      <c r="C8" s="5" t="s">
        <v>79</v>
      </c>
      <c r="D8" s="5" t="s">
        <v>80</v>
      </c>
      <c r="E8" s="76">
        <v>10758</v>
      </c>
      <c r="F8" s="5" t="s">
        <v>84</v>
      </c>
      <c r="G8" s="214">
        <v>66089981</v>
      </c>
      <c r="H8" s="214">
        <v>40269063</v>
      </c>
      <c r="I8" s="84">
        <v>660900</v>
      </c>
      <c r="J8" s="224">
        <f t="shared" si="1"/>
        <v>1982699.43</v>
      </c>
      <c r="K8" s="80"/>
      <c r="L8" s="77">
        <v>0</v>
      </c>
      <c r="M8" s="233">
        <v>0</v>
      </c>
      <c r="N8" s="55">
        <f t="shared" si="2"/>
        <v>42912662.43</v>
      </c>
      <c r="P8">
        <v>66089981</v>
      </c>
      <c r="Q8">
        <v>40269063</v>
      </c>
      <c r="R8">
        <v>660900</v>
      </c>
      <c r="S8" s="73">
        <f t="shared" si="3"/>
        <v>0</v>
      </c>
      <c r="T8" s="73">
        <f t="shared" si="4"/>
        <v>0</v>
      </c>
      <c r="U8" s="73">
        <f t="shared" si="5"/>
        <v>0</v>
      </c>
    </row>
    <row r="9" spans="1:21">
      <c r="A9" s="4">
        <v>201</v>
      </c>
      <c r="B9" s="4">
        <v>4</v>
      </c>
      <c r="C9" s="5" t="s">
        <v>79</v>
      </c>
      <c r="D9" s="5" t="s">
        <v>80</v>
      </c>
      <c r="E9" s="76">
        <v>10759</v>
      </c>
      <c r="F9" s="5" t="s">
        <v>85</v>
      </c>
      <c r="G9" s="214">
        <v>55473126</v>
      </c>
      <c r="H9" s="214">
        <v>33800143</v>
      </c>
      <c r="I9" s="84">
        <v>554730</v>
      </c>
      <c r="J9" s="224">
        <f t="shared" si="1"/>
        <v>1664193.78</v>
      </c>
      <c r="K9" s="80"/>
      <c r="L9" s="77">
        <v>0</v>
      </c>
      <c r="M9" s="233">
        <v>0</v>
      </c>
      <c r="N9" s="55">
        <f t="shared" si="2"/>
        <v>36019066.780000001</v>
      </c>
      <c r="P9">
        <v>55473126</v>
      </c>
      <c r="Q9">
        <v>33800143</v>
      </c>
      <c r="R9">
        <v>554730</v>
      </c>
      <c r="S9" s="73">
        <f t="shared" si="3"/>
        <v>0</v>
      </c>
      <c r="T9" s="73">
        <f t="shared" si="4"/>
        <v>0</v>
      </c>
      <c r="U9" s="73">
        <f t="shared" si="5"/>
        <v>0</v>
      </c>
    </row>
    <row r="10" spans="1:21">
      <c r="A10" s="4">
        <v>202</v>
      </c>
      <c r="B10" s="4">
        <v>4</v>
      </c>
      <c r="C10" s="5" t="s">
        <v>79</v>
      </c>
      <c r="D10" s="5" t="s">
        <v>80</v>
      </c>
      <c r="E10" s="76">
        <v>10760</v>
      </c>
      <c r="F10" s="5" t="s">
        <v>86</v>
      </c>
      <c r="G10" s="214">
        <v>71822229</v>
      </c>
      <c r="H10" s="214">
        <v>43761760</v>
      </c>
      <c r="I10" s="84">
        <v>718220</v>
      </c>
      <c r="J10" s="224">
        <f t="shared" si="1"/>
        <v>2154666.87</v>
      </c>
      <c r="K10" s="80"/>
      <c r="L10" s="77">
        <v>0</v>
      </c>
      <c r="M10" s="233">
        <v>0</v>
      </c>
      <c r="N10" s="55">
        <f t="shared" si="2"/>
        <v>46634646.869999997</v>
      </c>
      <c r="O10" s="90"/>
      <c r="P10" s="90">
        <v>71822229</v>
      </c>
      <c r="Q10" s="90">
        <v>43761760</v>
      </c>
      <c r="R10" s="90">
        <v>718220</v>
      </c>
      <c r="S10" s="73">
        <f t="shared" si="3"/>
        <v>0</v>
      </c>
      <c r="T10" s="73">
        <f t="shared" si="4"/>
        <v>0</v>
      </c>
      <c r="U10" s="73">
        <f t="shared" si="5"/>
        <v>0</v>
      </c>
    </row>
    <row r="11" spans="1:21">
      <c r="A11" s="44"/>
      <c r="B11" s="45"/>
      <c r="C11" s="40"/>
      <c r="D11" s="47" t="s">
        <v>167</v>
      </c>
      <c r="E11" s="48"/>
      <c r="F11" s="48"/>
      <c r="G11" s="217">
        <f>G5+G6+G7+G8+G9+G10</f>
        <v>666137449</v>
      </c>
      <c r="H11" s="217">
        <f t="shared" ref="H11:N11" si="6">H5+H6+H7+H8+H9+H10</f>
        <v>405881960</v>
      </c>
      <c r="I11" s="217">
        <f t="shared" si="6"/>
        <v>6661370</v>
      </c>
      <c r="J11" s="225">
        <f t="shared" si="6"/>
        <v>19984123.470000003</v>
      </c>
      <c r="K11" s="86">
        <f t="shared" si="6"/>
        <v>0</v>
      </c>
      <c r="L11" s="86">
        <f t="shared" si="6"/>
        <v>0</v>
      </c>
      <c r="M11" s="234">
        <f t="shared" si="6"/>
        <v>0</v>
      </c>
      <c r="N11" s="86">
        <f t="shared" si="6"/>
        <v>432527453.47000003</v>
      </c>
      <c r="O11" s="90">
        <f>100*N11/G11</f>
        <v>64.93066170042033</v>
      </c>
      <c r="P11" s="90">
        <v>666137449</v>
      </c>
      <c r="Q11" s="90">
        <v>405881960</v>
      </c>
      <c r="R11" s="90">
        <v>6661370</v>
      </c>
      <c r="S11" s="73">
        <f t="shared" si="3"/>
        <v>0</v>
      </c>
      <c r="T11" s="73">
        <f t="shared" si="4"/>
        <v>0</v>
      </c>
      <c r="U11" s="73">
        <f t="shared" si="5"/>
        <v>0</v>
      </c>
    </row>
    <row r="12" spans="1:21">
      <c r="A12" s="4">
        <v>203</v>
      </c>
      <c r="B12" s="4">
        <v>4</v>
      </c>
      <c r="C12" s="5" t="s">
        <v>87</v>
      </c>
      <c r="D12" s="5" t="s">
        <v>88</v>
      </c>
      <c r="E12" s="76">
        <v>1130</v>
      </c>
      <c r="F12" s="5" t="s">
        <v>89</v>
      </c>
      <c r="G12" s="214">
        <v>1596077</v>
      </c>
      <c r="H12" s="214">
        <v>972500</v>
      </c>
      <c r="I12" s="84">
        <v>15960</v>
      </c>
      <c r="J12" s="224">
        <f t="shared" si="1"/>
        <v>47882.31</v>
      </c>
      <c r="K12" s="80"/>
      <c r="L12" s="77">
        <v>0</v>
      </c>
      <c r="M12" s="235">
        <v>128425.82</v>
      </c>
      <c r="N12" s="55">
        <f t="shared" si="2"/>
        <v>1164768.1300000001</v>
      </c>
      <c r="O12" s="90"/>
      <c r="P12" s="90">
        <v>1596077</v>
      </c>
      <c r="Q12" s="90">
        <v>972500</v>
      </c>
      <c r="R12" s="90">
        <v>15960</v>
      </c>
      <c r="S12" s="73">
        <f t="shared" si="3"/>
        <v>0</v>
      </c>
      <c r="T12" s="73">
        <f t="shared" si="4"/>
        <v>0</v>
      </c>
      <c r="U12" s="73">
        <f t="shared" si="5"/>
        <v>0</v>
      </c>
    </row>
    <row r="13" spans="1:21">
      <c r="A13" s="4">
        <v>204</v>
      </c>
      <c r="B13" s="4">
        <v>4</v>
      </c>
      <c r="C13" s="5" t="s">
        <v>87</v>
      </c>
      <c r="D13" s="5" t="s">
        <v>88</v>
      </c>
      <c r="E13" s="76">
        <v>10687</v>
      </c>
      <c r="F13" s="5" t="s">
        <v>90</v>
      </c>
      <c r="G13" s="214">
        <v>260853558</v>
      </c>
      <c r="H13" s="214">
        <v>158939800</v>
      </c>
      <c r="I13" s="84">
        <v>2608540</v>
      </c>
      <c r="J13" s="224">
        <f t="shared" si="1"/>
        <v>7825606.7400000002</v>
      </c>
      <c r="K13" s="80"/>
      <c r="L13" s="77">
        <v>0</v>
      </c>
      <c r="M13" s="235">
        <v>536826.54</v>
      </c>
      <c r="N13" s="55">
        <f t="shared" si="2"/>
        <v>169910773.28</v>
      </c>
      <c r="O13" s="90"/>
      <c r="P13" s="90">
        <v>260853558</v>
      </c>
      <c r="Q13" s="90">
        <v>158939800</v>
      </c>
      <c r="R13" s="90">
        <v>2608540</v>
      </c>
      <c r="S13" s="73">
        <f t="shared" si="3"/>
        <v>0</v>
      </c>
      <c r="T13" s="73">
        <f t="shared" si="4"/>
        <v>0</v>
      </c>
      <c r="U13" s="73">
        <f t="shared" si="5"/>
        <v>0</v>
      </c>
    </row>
    <row r="14" spans="1:21">
      <c r="A14" s="4">
        <v>205</v>
      </c>
      <c r="B14" s="4">
        <v>4</v>
      </c>
      <c r="C14" s="5" t="s">
        <v>87</v>
      </c>
      <c r="D14" s="5" t="s">
        <v>88</v>
      </c>
      <c r="E14" s="76">
        <v>10761</v>
      </c>
      <c r="F14" s="5" t="s">
        <v>91</v>
      </c>
      <c r="G14" s="214">
        <v>45424584</v>
      </c>
      <c r="H14" s="214">
        <v>27677500</v>
      </c>
      <c r="I14" s="84">
        <v>454250</v>
      </c>
      <c r="J14" s="224">
        <f t="shared" si="1"/>
        <v>1362737.52</v>
      </c>
      <c r="K14" s="80"/>
      <c r="L14" s="77">
        <v>0</v>
      </c>
      <c r="M14" s="235">
        <v>2373182.4</v>
      </c>
      <c r="N14" s="55">
        <f t="shared" si="2"/>
        <v>31867669.919999998</v>
      </c>
      <c r="O14" s="90"/>
      <c r="P14" s="90">
        <v>45424584</v>
      </c>
      <c r="Q14" s="90">
        <v>27677500</v>
      </c>
      <c r="R14" s="90">
        <v>454250</v>
      </c>
      <c r="S14" s="73">
        <f t="shared" si="3"/>
        <v>0</v>
      </c>
      <c r="T14" s="73">
        <f t="shared" si="4"/>
        <v>0</v>
      </c>
      <c r="U14" s="73">
        <f t="shared" si="5"/>
        <v>0</v>
      </c>
    </row>
    <row r="15" spans="1:21">
      <c r="A15" s="4">
        <v>206</v>
      </c>
      <c r="B15" s="4">
        <v>4</v>
      </c>
      <c r="C15" s="5" t="s">
        <v>87</v>
      </c>
      <c r="D15" s="5" t="s">
        <v>88</v>
      </c>
      <c r="E15" s="76">
        <v>10762</v>
      </c>
      <c r="F15" s="5" t="s">
        <v>92</v>
      </c>
      <c r="G15" s="214">
        <v>48492826</v>
      </c>
      <c r="H15" s="214">
        <v>29547000</v>
      </c>
      <c r="I15" s="84">
        <v>484930</v>
      </c>
      <c r="J15" s="224">
        <f t="shared" si="1"/>
        <v>1454784.78</v>
      </c>
      <c r="K15" s="80"/>
      <c r="L15" s="77">
        <v>0</v>
      </c>
      <c r="M15" s="235">
        <v>4609241.62</v>
      </c>
      <c r="N15" s="55">
        <f t="shared" si="2"/>
        <v>36095956.399999999</v>
      </c>
      <c r="O15" s="90"/>
      <c r="P15" s="90">
        <v>48492826</v>
      </c>
      <c r="Q15" s="90">
        <v>29547000</v>
      </c>
      <c r="R15" s="90">
        <v>484930</v>
      </c>
      <c r="S15" s="73">
        <f t="shared" si="3"/>
        <v>0</v>
      </c>
      <c r="T15" s="73">
        <f t="shared" si="4"/>
        <v>0</v>
      </c>
      <c r="U15" s="73">
        <f t="shared" si="5"/>
        <v>0</v>
      </c>
    </row>
    <row r="16" spans="1:21">
      <c r="A16" s="4">
        <v>207</v>
      </c>
      <c r="B16" s="4">
        <v>4</v>
      </c>
      <c r="C16" s="5" t="s">
        <v>87</v>
      </c>
      <c r="D16" s="5" t="s">
        <v>88</v>
      </c>
      <c r="E16" s="76">
        <v>10763</v>
      </c>
      <c r="F16" s="5" t="s">
        <v>93</v>
      </c>
      <c r="G16" s="214">
        <v>44444450</v>
      </c>
      <c r="H16" s="214">
        <v>27080298</v>
      </c>
      <c r="I16" s="84">
        <v>444440</v>
      </c>
      <c r="J16" s="224">
        <f t="shared" si="1"/>
        <v>1333333.5</v>
      </c>
      <c r="K16" s="80"/>
      <c r="L16" s="77">
        <v>0</v>
      </c>
      <c r="M16" s="235">
        <v>2777607.87</v>
      </c>
      <c r="N16" s="55">
        <f t="shared" si="2"/>
        <v>31635679.370000001</v>
      </c>
      <c r="O16" s="90"/>
      <c r="P16" s="90">
        <v>44444450</v>
      </c>
      <c r="Q16" s="90">
        <v>27080298</v>
      </c>
      <c r="R16" s="90">
        <v>444440</v>
      </c>
      <c r="S16" s="73">
        <f t="shared" si="3"/>
        <v>0</v>
      </c>
      <c r="T16" s="73">
        <f t="shared" si="4"/>
        <v>0</v>
      </c>
      <c r="U16" s="73">
        <f t="shared" si="5"/>
        <v>0</v>
      </c>
    </row>
    <row r="17" spans="1:21">
      <c r="A17" s="4">
        <v>208</v>
      </c>
      <c r="B17" s="4">
        <v>4</v>
      </c>
      <c r="C17" s="5" t="s">
        <v>87</v>
      </c>
      <c r="D17" s="5" t="s">
        <v>88</v>
      </c>
      <c r="E17" s="76">
        <v>10764</v>
      </c>
      <c r="F17" s="5" t="s">
        <v>94</v>
      </c>
      <c r="G17" s="214">
        <v>33969760</v>
      </c>
      <c r="H17" s="214">
        <v>20698000</v>
      </c>
      <c r="I17" s="84">
        <v>339700</v>
      </c>
      <c r="J17" s="224">
        <f t="shared" si="1"/>
        <v>1019092.8</v>
      </c>
      <c r="K17" s="80"/>
      <c r="L17" s="77">
        <v>0</v>
      </c>
      <c r="M17" s="235">
        <v>-4428259.7300000004</v>
      </c>
      <c r="N17" s="55">
        <f t="shared" si="2"/>
        <v>17628533.07</v>
      </c>
      <c r="O17" s="90"/>
      <c r="P17" s="90">
        <v>33969760</v>
      </c>
      <c r="Q17" s="90">
        <v>20698000</v>
      </c>
      <c r="R17" s="90">
        <v>339700</v>
      </c>
      <c r="S17" s="73">
        <f t="shared" si="3"/>
        <v>0</v>
      </c>
      <c r="T17" s="73">
        <f t="shared" si="4"/>
        <v>0</v>
      </c>
      <c r="U17" s="73">
        <f t="shared" si="5"/>
        <v>0</v>
      </c>
    </row>
    <row r="18" spans="1:21">
      <c r="A18" s="4">
        <v>209</v>
      </c>
      <c r="B18" s="4">
        <v>4</v>
      </c>
      <c r="C18" s="5" t="s">
        <v>87</v>
      </c>
      <c r="D18" s="5" t="s">
        <v>88</v>
      </c>
      <c r="E18" s="76">
        <v>10765</v>
      </c>
      <c r="F18" s="5" t="s">
        <v>95</v>
      </c>
      <c r="G18" s="214">
        <v>35714366</v>
      </c>
      <c r="H18" s="214">
        <v>21761000</v>
      </c>
      <c r="I18" s="84">
        <v>357140</v>
      </c>
      <c r="J18" s="224">
        <f t="shared" si="1"/>
        <v>1071430.98</v>
      </c>
      <c r="K18" s="80"/>
      <c r="L18" s="77">
        <v>0</v>
      </c>
      <c r="M18" s="235">
        <v>-3710227.31</v>
      </c>
      <c r="N18" s="55">
        <f t="shared" si="2"/>
        <v>19479343.670000002</v>
      </c>
      <c r="O18" s="90"/>
      <c r="P18" s="90">
        <v>35714366</v>
      </c>
      <c r="Q18" s="90">
        <v>21761000</v>
      </c>
      <c r="R18" s="90">
        <v>357140</v>
      </c>
      <c r="S18" s="73">
        <f t="shared" si="3"/>
        <v>0</v>
      </c>
      <c r="T18" s="73">
        <f t="shared" si="4"/>
        <v>0</v>
      </c>
      <c r="U18" s="73">
        <f t="shared" si="5"/>
        <v>0</v>
      </c>
    </row>
    <row r="19" spans="1:21">
      <c r="A19" s="4">
        <v>210</v>
      </c>
      <c r="B19" s="4">
        <v>4</v>
      </c>
      <c r="C19" s="5" t="s">
        <v>87</v>
      </c>
      <c r="D19" s="5" t="s">
        <v>88</v>
      </c>
      <c r="E19" s="76">
        <v>10766</v>
      </c>
      <c r="F19" s="5" t="s">
        <v>96</v>
      </c>
      <c r="G19" s="214">
        <v>51378893</v>
      </c>
      <c r="H19" s="214">
        <v>31305500</v>
      </c>
      <c r="I19" s="84">
        <v>513790</v>
      </c>
      <c r="J19" s="224">
        <f t="shared" si="1"/>
        <v>1541366.79</v>
      </c>
      <c r="K19" s="80"/>
      <c r="L19" s="77">
        <v>0</v>
      </c>
      <c r="M19" s="235">
        <v>506442.38</v>
      </c>
      <c r="N19" s="55">
        <f t="shared" si="2"/>
        <v>33867099.170000002</v>
      </c>
      <c r="O19" s="90"/>
      <c r="P19" s="90">
        <v>51378893</v>
      </c>
      <c r="Q19" s="90">
        <v>31305500</v>
      </c>
      <c r="R19" s="90">
        <v>513790</v>
      </c>
      <c r="S19" s="73">
        <f t="shared" si="3"/>
        <v>0</v>
      </c>
      <c r="T19" s="73">
        <f t="shared" si="4"/>
        <v>0</v>
      </c>
      <c r="U19" s="73">
        <f t="shared" si="5"/>
        <v>0</v>
      </c>
    </row>
    <row r="20" spans="1:21">
      <c r="A20" s="4">
        <v>211</v>
      </c>
      <c r="B20" s="4">
        <v>4</v>
      </c>
      <c r="C20" s="5" t="s">
        <v>87</v>
      </c>
      <c r="D20" s="5" t="s">
        <v>88</v>
      </c>
      <c r="E20" s="76">
        <v>10767</v>
      </c>
      <c r="F20" s="5" t="s">
        <v>97</v>
      </c>
      <c r="G20" s="214">
        <v>25568736</v>
      </c>
      <c r="H20" s="214">
        <v>15579200</v>
      </c>
      <c r="I20" s="84">
        <v>255690</v>
      </c>
      <c r="J20" s="224">
        <f t="shared" si="1"/>
        <v>767062.08</v>
      </c>
      <c r="K20" s="80"/>
      <c r="L20" s="77">
        <v>0</v>
      </c>
      <c r="M20" s="235">
        <v>-2793239.59</v>
      </c>
      <c r="N20" s="55">
        <f t="shared" si="2"/>
        <v>13808712.49</v>
      </c>
      <c r="O20" s="90"/>
      <c r="P20" s="90">
        <v>25568736</v>
      </c>
      <c r="Q20" s="90">
        <v>15579200</v>
      </c>
      <c r="R20" s="90">
        <v>255690</v>
      </c>
      <c r="S20" s="73">
        <f t="shared" si="3"/>
        <v>0</v>
      </c>
      <c r="T20" s="73">
        <f t="shared" si="4"/>
        <v>0</v>
      </c>
      <c r="U20" s="73">
        <f t="shared" si="5"/>
        <v>0</v>
      </c>
    </row>
    <row r="21" spans="1:21">
      <c r="A21" s="44"/>
      <c r="B21" s="45"/>
      <c r="C21" s="40"/>
      <c r="D21" s="47" t="s">
        <v>168</v>
      </c>
      <c r="E21" s="48"/>
      <c r="F21" s="48"/>
      <c r="G21" s="217">
        <f>G12+G13+G14+G15+G16+G17+G18+G19+G20</f>
        <v>547443250</v>
      </c>
      <c r="H21" s="217">
        <f t="shared" ref="H21:N21" si="7">H12+H13+H14+H15+H16+H17+H18+H19+H20</f>
        <v>333560798</v>
      </c>
      <c r="I21" s="217">
        <f t="shared" si="7"/>
        <v>5474440</v>
      </c>
      <c r="J21" s="225">
        <f t="shared" si="7"/>
        <v>16423297.500000002</v>
      </c>
      <c r="K21" s="86">
        <f t="shared" si="7"/>
        <v>0</v>
      </c>
      <c r="L21" s="86">
        <f t="shared" si="7"/>
        <v>0</v>
      </c>
      <c r="M21" s="234">
        <f t="shared" si="7"/>
        <v>0</v>
      </c>
      <c r="N21" s="86">
        <f t="shared" si="7"/>
        <v>355458535.5</v>
      </c>
      <c r="O21" s="90">
        <f>100*N21/G21</f>
        <v>64.930663680664622</v>
      </c>
      <c r="P21">
        <v>547443250</v>
      </c>
      <c r="Q21">
        <v>333560798</v>
      </c>
      <c r="R21">
        <v>5474440</v>
      </c>
      <c r="S21" s="73">
        <f t="shared" si="3"/>
        <v>0</v>
      </c>
      <c r="T21" s="73">
        <f t="shared" si="4"/>
        <v>0</v>
      </c>
      <c r="U21" s="73">
        <f t="shared" si="5"/>
        <v>0</v>
      </c>
    </row>
    <row r="22" spans="1:21">
      <c r="A22" s="4">
        <v>212</v>
      </c>
      <c r="B22" s="4">
        <v>4</v>
      </c>
      <c r="C22" s="5" t="s">
        <v>98</v>
      </c>
      <c r="D22" s="121" t="s">
        <v>99</v>
      </c>
      <c r="E22" s="122">
        <v>10660</v>
      </c>
      <c r="F22" s="121" t="s">
        <v>100</v>
      </c>
      <c r="G22" s="220">
        <v>316075664</v>
      </c>
      <c r="H22" s="220">
        <v>192586995</v>
      </c>
      <c r="I22" s="124">
        <v>3160760</v>
      </c>
      <c r="J22" s="258">
        <f t="shared" si="1"/>
        <v>9482269.9199999999</v>
      </c>
      <c r="K22" s="81"/>
      <c r="L22" s="85">
        <v>0</v>
      </c>
      <c r="M22" s="236">
        <v>0</v>
      </c>
      <c r="N22" s="259">
        <f t="shared" si="2"/>
        <v>205230024.91999999</v>
      </c>
      <c r="P22">
        <v>316075664</v>
      </c>
      <c r="Q22">
        <v>192586995</v>
      </c>
      <c r="R22">
        <v>3160760</v>
      </c>
      <c r="S22" s="73">
        <f t="shared" si="3"/>
        <v>0</v>
      </c>
      <c r="T22" s="73">
        <f t="shared" si="4"/>
        <v>0</v>
      </c>
      <c r="U22" s="73">
        <f t="shared" si="5"/>
        <v>0</v>
      </c>
    </row>
    <row r="23" spans="1:21">
      <c r="A23" s="4">
        <v>213</v>
      </c>
      <c r="B23" s="4">
        <v>4</v>
      </c>
      <c r="C23" s="5" t="s">
        <v>98</v>
      </c>
      <c r="D23" s="121" t="s">
        <v>99</v>
      </c>
      <c r="E23" s="122">
        <v>10688</v>
      </c>
      <c r="F23" s="121" t="s">
        <v>101</v>
      </c>
      <c r="G23" s="220">
        <v>135010841</v>
      </c>
      <c r="H23" s="220">
        <v>82263000</v>
      </c>
      <c r="I23" s="124">
        <v>1350110</v>
      </c>
      <c r="J23" s="258">
        <f t="shared" si="1"/>
        <v>4050325.23</v>
      </c>
      <c r="K23" s="81"/>
      <c r="L23" s="85">
        <v>0</v>
      </c>
      <c r="M23" s="236">
        <v>0</v>
      </c>
      <c r="N23" s="259">
        <f t="shared" si="2"/>
        <v>87663435.230000004</v>
      </c>
      <c r="P23">
        <v>135010841</v>
      </c>
      <c r="Q23">
        <v>82263000</v>
      </c>
      <c r="R23">
        <v>1350110</v>
      </c>
      <c r="S23" s="73">
        <f t="shared" si="3"/>
        <v>0</v>
      </c>
      <c r="T23" s="73">
        <f t="shared" si="4"/>
        <v>0</v>
      </c>
      <c r="U23" s="73">
        <f t="shared" si="5"/>
        <v>0</v>
      </c>
    </row>
    <row r="24" spans="1:21">
      <c r="A24" s="4">
        <v>214</v>
      </c>
      <c r="B24" s="4">
        <v>4</v>
      </c>
      <c r="C24" s="5" t="s">
        <v>98</v>
      </c>
      <c r="D24" s="121" t="s">
        <v>99</v>
      </c>
      <c r="E24" s="122">
        <v>10768</v>
      </c>
      <c r="F24" s="121" t="s">
        <v>102</v>
      </c>
      <c r="G24" s="220">
        <v>46373036</v>
      </c>
      <c r="H24" s="220">
        <v>28255398</v>
      </c>
      <c r="I24" s="124">
        <v>463730</v>
      </c>
      <c r="J24" s="258">
        <f t="shared" si="1"/>
        <v>1391191.08</v>
      </c>
      <c r="K24" s="81"/>
      <c r="L24" s="85">
        <v>0</v>
      </c>
      <c r="M24" s="236">
        <v>0</v>
      </c>
      <c r="N24" s="259">
        <f t="shared" si="2"/>
        <v>30110319.079999998</v>
      </c>
      <c r="P24">
        <v>46373036</v>
      </c>
      <c r="Q24">
        <v>28255398</v>
      </c>
      <c r="R24">
        <v>463730</v>
      </c>
      <c r="S24" s="73">
        <f t="shared" si="3"/>
        <v>0</v>
      </c>
      <c r="T24" s="73">
        <f t="shared" si="4"/>
        <v>0</v>
      </c>
      <c r="U24" s="73">
        <f t="shared" si="5"/>
        <v>0</v>
      </c>
    </row>
    <row r="25" spans="1:21">
      <c r="A25" s="4">
        <v>215</v>
      </c>
      <c r="B25" s="4">
        <v>4</v>
      </c>
      <c r="C25" s="5" t="s">
        <v>98</v>
      </c>
      <c r="D25" s="121" t="s">
        <v>99</v>
      </c>
      <c r="E25" s="122">
        <v>10769</v>
      </c>
      <c r="F25" s="121" t="s">
        <v>103</v>
      </c>
      <c r="G25" s="220">
        <v>42364762</v>
      </c>
      <c r="H25" s="220">
        <v>25813130</v>
      </c>
      <c r="I25" s="124">
        <v>423650</v>
      </c>
      <c r="J25" s="258">
        <f t="shared" si="1"/>
        <v>1270942.8600000001</v>
      </c>
      <c r="K25" s="81"/>
      <c r="L25" s="85">
        <v>0</v>
      </c>
      <c r="M25" s="236">
        <v>0</v>
      </c>
      <c r="N25" s="259">
        <f t="shared" si="2"/>
        <v>27507722.859999999</v>
      </c>
      <c r="P25">
        <v>42364762</v>
      </c>
      <c r="Q25">
        <v>25813130</v>
      </c>
      <c r="R25">
        <v>423650</v>
      </c>
      <c r="S25" s="73">
        <f t="shared" si="3"/>
        <v>0</v>
      </c>
      <c r="T25" s="73">
        <f t="shared" si="4"/>
        <v>0</v>
      </c>
      <c r="U25" s="73">
        <f t="shared" si="5"/>
        <v>0</v>
      </c>
    </row>
    <row r="26" spans="1:21">
      <c r="A26" s="4">
        <v>216</v>
      </c>
      <c r="B26" s="4">
        <v>4</v>
      </c>
      <c r="C26" s="5" t="s">
        <v>98</v>
      </c>
      <c r="D26" s="121" t="s">
        <v>99</v>
      </c>
      <c r="E26" s="122">
        <v>10770</v>
      </c>
      <c r="F26" s="121" t="s">
        <v>104</v>
      </c>
      <c r="G26" s="220">
        <v>41562909</v>
      </c>
      <c r="H26" s="220">
        <v>25324556</v>
      </c>
      <c r="I26" s="124">
        <v>415630</v>
      </c>
      <c r="J26" s="258">
        <f t="shared" si="1"/>
        <v>1246887.27</v>
      </c>
      <c r="K26" s="81"/>
      <c r="L26" s="85">
        <v>4104166.06</v>
      </c>
      <c r="M26" s="236">
        <v>0</v>
      </c>
      <c r="N26" s="259">
        <f t="shared" si="2"/>
        <v>22882907.210000001</v>
      </c>
      <c r="P26">
        <v>41562909</v>
      </c>
      <c r="Q26">
        <v>25324556</v>
      </c>
      <c r="R26">
        <v>415630</v>
      </c>
      <c r="S26" s="73">
        <f t="shared" si="3"/>
        <v>0</v>
      </c>
      <c r="T26" s="73">
        <f t="shared" si="4"/>
        <v>0</v>
      </c>
      <c r="U26" s="73">
        <f t="shared" si="5"/>
        <v>0</v>
      </c>
    </row>
    <row r="27" spans="1:21">
      <c r="A27" s="4">
        <v>217</v>
      </c>
      <c r="B27" s="4">
        <v>4</v>
      </c>
      <c r="C27" s="5" t="s">
        <v>98</v>
      </c>
      <c r="D27" s="121" t="s">
        <v>99</v>
      </c>
      <c r="E27" s="122">
        <v>10771</v>
      </c>
      <c r="F27" s="121" t="s">
        <v>105</v>
      </c>
      <c r="G27" s="220">
        <v>43583734</v>
      </c>
      <c r="H27" s="220">
        <v>26555858</v>
      </c>
      <c r="I27" s="124">
        <v>435840</v>
      </c>
      <c r="J27" s="258">
        <f t="shared" si="1"/>
        <v>1307512.02</v>
      </c>
      <c r="K27" s="81"/>
      <c r="L27" s="85">
        <v>9095673.4600000009</v>
      </c>
      <c r="M27" s="236">
        <v>0</v>
      </c>
      <c r="N27" s="259">
        <f t="shared" si="2"/>
        <v>19203536.559999999</v>
      </c>
      <c r="P27">
        <v>43583734</v>
      </c>
      <c r="Q27">
        <v>26555858</v>
      </c>
      <c r="R27">
        <v>435840</v>
      </c>
      <c r="S27" s="73">
        <f t="shared" si="3"/>
        <v>0</v>
      </c>
      <c r="T27" s="73">
        <f t="shared" si="4"/>
        <v>0</v>
      </c>
      <c r="U27" s="73">
        <f t="shared" si="5"/>
        <v>0</v>
      </c>
    </row>
    <row r="28" spans="1:21">
      <c r="A28" s="4">
        <v>218</v>
      </c>
      <c r="B28" s="4">
        <v>4</v>
      </c>
      <c r="C28" s="5" t="s">
        <v>98</v>
      </c>
      <c r="D28" s="121" t="s">
        <v>99</v>
      </c>
      <c r="E28" s="122">
        <v>10772</v>
      </c>
      <c r="F28" s="121" t="s">
        <v>106</v>
      </c>
      <c r="G28" s="220">
        <v>65942625</v>
      </c>
      <c r="H28" s="220">
        <v>40179278</v>
      </c>
      <c r="I28" s="124">
        <v>659430</v>
      </c>
      <c r="J28" s="258">
        <f t="shared" si="1"/>
        <v>1978278.75</v>
      </c>
      <c r="K28" s="81"/>
      <c r="L28" s="85">
        <v>0</v>
      </c>
      <c r="M28" s="236">
        <v>0</v>
      </c>
      <c r="N28" s="259">
        <f t="shared" si="2"/>
        <v>42816986.75</v>
      </c>
      <c r="P28">
        <v>65942625</v>
      </c>
      <c r="Q28">
        <v>40179278</v>
      </c>
      <c r="R28">
        <v>659430</v>
      </c>
      <c r="S28" s="73">
        <f t="shared" si="3"/>
        <v>0</v>
      </c>
      <c r="T28" s="73">
        <f t="shared" si="4"/>
        <v>0</v>
      </c>
      <c r="U28" s="73">
        <f t="shared" si="5"/>
        <v>0</v>
      </c>
    </row>
    <row r="29" spans="1:21">
      <c r="A29" s="4">
        <v>219</v>
      </c>
      <c r="B29" s="4">
        <v>4</v>
      </c>
      <c r="C29" s="5" t="s">
        <v>98</v>
      </c>
      <c r="D29" s="121" t="s">
        <v>99</v>
      </c>
      <c r="E29" s="122">
        <v>10773</v>
      </c>
      <c r="F29" s="121" t="s">
        <v>107</v>
      </c>
      <c r="G29" s="220">
        <v>39017831</v>
      </c>
      <c r="H29" s="220">
        <v>23773823</v>
      </c>
      <c r="I29" s="124">
        <v>390180</v>
      </c>
      <c r="J29" s="258">
        <f t="shared" si="1"/>
        <v>1170534.93</v>
      </c>
      <c r="K29" s="81"/>
      <c r="L29" s="85">
        <v>1511260.39</v>
      </c>
      <c r="M29" s="236">
        <v>0</v>
      </c>
      <c r="N29" s="259">
        <f t="shared" si="2"/>
        <v>23823277.539999999</v>
      </c>
      <c r="P29">
        <v>39017831</v>
      </c>
      <c r="Q29">
        <v>23773823</v>
      </c>
      <c r="R29">
        <v>390180</v>
      </c>
      <c r="S29" s="73">
        <f t="shared" si="3"/>
        <v>0</v>
      </c>
      <c r="T29" s="73">
        <f t="shared" si="4"/>
        <v>0</v>
      </c>
      <c r="U29" s="73">
        <f t="shared" si="5"/>
        <v>0</v>
      </c>
    </row>
    <row r="30" spans="1:21">
      <c r="A30" s="4">
        <v>220</v>
      </c>
      <c r="B30" s="4">
        <v>4</v>
      </c>
      <c r="C30" s="5" t="s">
        <v>98</v>
      </c>
      <c r="D30" s="121" t="s">
        <v>99</v>
      </c>
      <c r="E30" s="122">
        <v>10774</v>
      </c>
      <c r="F30" s="121" t="s">
        <v>108</v>
      </c>
      <c r="G30" s="220">
        <v>36470754</v>
      </c>
      <c r="H30" s="220">
        <v>22221872</v>
      </c>
      <c r="I30" s="124">
        <v>364710</v>
      </c>
      <c r="J30" s="258">
        <f t="shared" si="1"/>
        <v>1094122.6200000001</v>
      </c>
      <c r="K30" s="81"/>
      <c r="L30" s="85">
        <v>0</v>
      </c>
      <c r="M30" s="236">
        <v>0</v>
      </c>
      <c r="N30" s="259">
        <f t="shared" si="2"/>
        <v>23680704.620000001</v>
      </c>
      <c r="P30">
        <v>36470754</v>
      </c>
      <c r="Q30">
        <v>22221872</v>
      </c>
      <c r="R30">
        <v>364710</v>
      </c>
      <c r="S30" s="73">
        <f t="shared" si="3"/>
        <v>0</v>
      </c>
      <c r="T30" s="73">
        <f t="shared" si="4"/>
        <v>0</v>
      </c>
      <c r="U30" s="73">
        <f t="shared" si="5"/>
        <v>0</v>
      </c>
    </row>
    <row r="31" spans="1:21">
      <c r="A31" s="4">
        <v>221</v>
      </c>
      <c r="B31" s="4">
        <v>4</v>
      </c>
      <c r="C31" s="5" t="s">
        <v>98</v>
      </c>
      <c r="D31" s="121" t="s">
        <v>99</v>
      </c>
      <c r="E31" s="122">
        <v>10775</v>
      </c>
      <c r="F31" s="121" t="s">
        <v>109</v>
      </c>
      <c r="G31" s="220">
        <v>36043568</v>
      </c>
      <c r="H31" s="220">
        <v>21961585</v>
      </c>
      <c r="I31" s="124">
        <v>360440</v>
      </c>
      <c r="J31" s="258">
        <f t="shared" si="1"/>
        <v>1081307.04</v>
      </c>
      <c r="K31" s="81"/>
      <c r="L31" s="85">
        <v>0</v>
      </c>
      <c r="M31" s="236">
        <v>0</v>
      </c>
      <c r="N31" s="259">
        <f t="shared" si="2"/>
        <v>23403332.039999999</v>
      </c>
      <c r="P31">
        <v>36043568</v>
      </c>
      <c r="Q31">
        <v>21961585</v>
      </c>
      <c r="R31">
        <v>360440</v>
      </c>
      <c r="S31" s="73">
        <f t="shared" si="3"/>
        <v>0</v>
      </c>
      <c r="T31" s="73">
        <f t="shared" si="4"/>
        <v>0</v>
      </c>
      <c r="U31" s="73">
        <f t="shared" si="5"/>
        <v>0</v>
      </c>
    </row>
    <row r="32" spans="1:21">
      <c r="A32" s="4">
        <v>222</v>
      </c>
      <c r="B32" s="4">
        <v>4</v>
      </c>
      <c r="C32" s="5" t="s">
        <v>98</v>
      </c>
      <c r="D32" s="121" t="s">
        <v>99</v>
      </c>
      <c r="E32" s="122">
        <v>10776</v>
      </c>
      <c r="F32" s="121" t="s">
        <v>110</v>
      </c>
      <c r="G32" s="220">
        <v>34117213</v>
      </c>
      <c r="H32" s="220">
        <v>20787844</v>
      </c>
      <c r="I32" s="124">
        <v>341170</v>
      </c>
      <c r="J32" s="258">
        <f t="shared" si="1"/>
        <v>1023516.39</v>
      </c>
      <c r="K32" s="81"/>
      <c r="L32" s="85">
        <v>0</v>
      </c>
      <c r="M32" s="236">
        <v>0</v>
      </c>
      <c r="N32" s="259">
        <f t="shared" si="2"/>
        <v>22152530.390000001</v>
      </c>
      <c r="P32">
        <v>34117213</v>
      </c>
      <c r="Q32">
        <v>20787844</v>
      </c>
      <c r="R32">
        <v>341170</v>
      </c>
      <c r="S32" s="73">
        <f t="shared" si="3"/>
        <v>0</v>
      </c>
      <c r="T32" s="73">
        <f t="shared" si="4"/>
        <v>0</v>
      </c>
      <c r="U32" s="73">
        <f t="shared" si="5"/>
        <v>0</v>
      </c>
    </row>
    <row r="33" spans="1:21">
      <c r="A33" s="4">
        <v>223</v>
      </c>
      <c r="B33" s="4">
        <v>4</v>
      </c>
      <c r="C33" s="5" t="s">
        <v>98</v>
      </c>
      <c r="D33" s="121" t="s">
        <v>99</v>
      </c>
      <c r="E33" s="122">
        <v>10777</v>
      </c>
      <c r="F33" s="121" t="s">
        <v>111</v>
      </c>
      <c r="G33" s="220">
        <v>40558174</v>
      </c>
      <c r="H33" s="220">
        <v>24712364</v>
      </c>
      <c r="I33" s="124">
        <v>405580</v>
      </c>
      <c r="J33" s="258">
        <f t="shared" si="1"/>
        <v>1216745.22</v>
      </c>
      <c r="K33" s="81"/>
      <c r="L33" s="85">
        <v>0</v>
      </c>
      <c r="M33" s="236">
        <v>0</v>
      </c>
      <c r="N33" s="259">
        <f t="shared" si="2"/>
        <v>26334689.219999999</v>
      </c>
      <c r="P33">
        <v>40558174</v>
      </c>
      <c r="Q33">
        <v>24712364</v>
      </c>
      <c r="R33">
        <v>405580</v>
      </c>
      <c r="S33" s="73">
        <f t="shared" si="3"/>
        <v>0</v>
      </c>
      <c r="T33" s="73">
        <f t="shared" si="4"/>
        <v>0</v>
      </c>
      <c r="U33" s="73">
        <f t="shared" si="5"/>
        <v>0</v>
      </c>
    </row>
    <row r="34" spans="1:21">
      <c r="A34" s="4">
        <v>224</v>
      </c>
      <c r="B34" s="4">
        <v>4</v>
      </c>
      <c r="C34" s="5" t="s">
        <v>98</v>
      </c>
      <c r="D34" s="121" t="s">
        <v>99</v>
      </c>
      <c r="E34" s="122">
        <v>10778</v>
      </c>
      <c r="F34" s="121" t="s">
        <v>112</v>
      </c>
      <c r="G34" s="220">
        <v>20608819</v>
      </c>
      <c r="H34" s="220">
        <v>12557090</v>
      </c>
      <c r="I34" s="124">
        <v>206090</v>
      </c>
      <c r="J34" s="258">
        <f t="shared" si="1"/>
        <v>618264.56999999995</v>
      </c>
      <c r="K34" s="81"/>
      <c r="L34" s="85">
        <v>3100389.07</v>
      </c>
      <c r="M34" s="236">
        <v>0</v>
      </c>
      <c r="N34" s="259">
        <f t="shared" si="2"/>
        <v>10281055.5</v>
      </c>
      <c r="P34">
        <v>20608819</v>
      </c>
      <c r="Q34">
        <v>12557090</v>
      </c>
      <c r="R34">
        <v>206090</v>
      </c>
      <c r="S34" s="73">
        <f t="shared" si="3"/>
        <v>0</v>
      </c>
      <c r="T34" s="73">
        <f t="shared" si="4"/>
        <v>0</v>
      </c>
      <c r="U34" s="73">
        <f t="shared" si="5"/>
        <v>0</v>
      </c>
    </row>
    <row r="35" spans="1:21">
      <c r="A35" s="4">
        <v>225</v>
      </c>
      <c r="B35" s="4">
        <v>4</v>
      </c>
      <c r="C35" s="5" t="s">
        <v>98</v>
      </c>
      <c r="D35" s="121" t="s">
        <v>99</v>
      </c>
      <c r="E35" s="122">
        <v>10779</v>
      </c>
      <c r="F35" s="121" t="s">
        <v>113</v>
      </c>
      <c r="G35" s="220">
        <v>41904015</v>
      </c>
      <c r="H35" s="220">
        <v>25532394</v>
      </c>
      <c r="I35" s="124">
        <v>419040</v>
      </c>
      <c r="J35" s="258">
        <f t="shared" si="1"/>
        <v>1257120.45</v>
      </c>
      <c r="K35" s="81"/>
      <c r="L35" s="85">
        <v>0</v>
      </c>
      <c r="M35" s="236">
        <v>0</v>
      </c>
      <c r="N35" s="259">
        <f t="shared" si="2"/>
        <v>27208554.449999999</v>
      </c>
      <c r="P35">
        <v>41904015</v>
      </c>
      <c r="Q35">
        <v>25532394</v>
      </c>
      <c r="R35">
        <v>419040</v>
      </c>
      <c r="S35" s="73">
        <f t="shared" si="3"/>
        <v>0</v>
      </c>
      <c r="T35" s="73">
        <f t="shared" si="4"/>
        <v>0</v>
      </c>
      <c r="U35" s="73">
        <f t="shared" si="5"/>
        <v>0</v>
      </c>
    </row>
    <row r="36" spans="1:21">
      <c r="A36" s="4">
        <v>226</v>
      </c>
      <c r="B36" s="4">
        <v>4</v>
      </c>
      <c r="C36" s="5" t="s">
        <v>98</v>
      </c>
      <c r="D36" s="121" t="s">
        <v>99</v>
      </c>
      <c r="E36" s="122">
        <v>10780</v>
      </c>
      <c r="F36" s="121" t="s">
        <v>114</v>
      </c>
      <c r="G36" s="220">
        <v>29523840</v>
      </c>
      <c r="H36" s="220">
        <v>17989071</v>
      </c>
      <c r="I36" s="124">
        <v>295240</v>
      </c>
      <c r="J36" s="258">
        <f t="shared" si="1"/>
        <v>885715.2</v>
      </c>
      <c r="K36" s="81"/>
      <c r="L36" s="85">
        <v>3934767.25</v>
      </c>
      <c r="M36" s="236">
        <v>0</v>
      </c>
      <c r="N36" s="259">
        <f t="shared" si="2"/>
        <v>15235258.949999999</v>
      </c>
      <c r="P36">
        <v>29523840</v>
      </c>
      <c r="Q36">
        <v>17989071</v>
      </c>
      <c r="R36">
        <v>295240</v>
      </c>
      <c r="S36" s="73">
        <f t="shared" si="3"/>
        <v>0</v>
      </c>
      <c r="T36" s="73">
        <f t="shared" si="4"/>
        <v>0</v>
      </c>
      <c r="U36" s="73">
        <f t="shared" si="5"/>
        <v>0</v>
      </c>
    </row>
    <row r="37" spans="1:21">
      <c r="A37" s="4">
        <v>227</v>
      </c>
      <c r="B37" s="4">
        <v>4</v>
      </c>
      <c r="C37" s="5" t="s">
        <v>98</v>
      </c>
      <c r="D37" s="121" t="s">
        <v>99</v>
      </c>
      <c r="E37" s="122">
        <v>10781</v>
      </c>
      <c r="F37" s="121" t="s">
        <v>115</v>
      </c>
      <c r="G37" s="220">
        <v>19145792</v>
      </c>
      <c r="H37" s="220">
        <v>11665658</v>
      </c>
      <c r="I37" s="124">
        <v>191460</v>
      </c>
      <c r="J37" s="258">
        <f t="shared" si="1"/>
        <v>574373.76</v>
      </c>
      <c r="K37" s="81"/>
      <c r="L37" s="85">
        <v>2936782.52</v>
      </c>
      <c r="M37" s="236">
        <v>0</v>
      </c>
      <c r="N37" s="259">
        <f t="shared" si="2"/>
        <v>9494709.2400000002</v>
      </c>
      <c r="P37">
        <v>19145792</v>
      </c>
      <c r="Q37">
        <v>11665658</v>
      </c>
      <c r="R37">
        <v>191460</v>
      </c>
      <c r="S37" s="73">
        <f t="shared" si="3"/>
        <v>0</v>
      </c>
      <c r="T37" s="73">
        <f t="shared" si="4"/>
        <v>0</v>
      </c>
      <c r="U37" s="73">
        <f t="shared" si="5"/>
        <v>0</v>
      </c>
    </row>
    <row r="38" spans="1:21">
      <c r="A38" s="44"/>
      <c r="B38" s="45"/>
      <c r="C38" s="40"/>
      <c r="D38" s="47" t="s">
        <v>169</v>
      </c>
      <c r="E38" s="48"/>
      <c r="F38" s="48"/>
      <c r="G38" s="217">
        <f>G22+G23+G24+G25+G26+G27+G28+G29+G30+G31+G32+G33+G34+G35+G36+G37</f>
        <v>988303577</v>
      </c>
      <c r="H38" s="217">
        <f t="shared" ref="H38:N38" si="8">H22+H23+H24+H25+H26+H27+H28+H29+H30+H31+H32+H33+H34+H35+H36+H37</f>
        <v>602179916</v>
      </c>
      <c r="I38" s="217">
        <f t="shared" si="8"/>
        <v>9883060</v>
      </c>
      <c r="J38" s="225">
        <f t="shared" si="8"/>
        <v>29649107.309999999</v>
      </c>
      <c r="K38" s="86">
        <f t="shared" si="8"/>
        <v>0</v>
      </c>
      <c r="L38" s="86">
        <f t="shared" si="8"/>
        <v>24683038.75</v>
      </c>
      <c r="M38" s="234">
        <f t="shared" si="8"/>
        <v>0</v>
      </c>
      <c r="N38" s="86">
        <f t="shared" si="8"/>
        <v>617029044.56000006</v>
      </c>
      <c r="O38" s="90">
        <f>100*N38/G38</f>
        <v>62.433148975641124</v>
      </c>
      <c r="P38">
        <v>988303577</v>
      </c>
      <c r="Q38">
        <v>602179916</v>
      </c>
      <c r="R38">
        <v>9883060</v>
      </c>
      <c r="S38" s="73">
        <f t="shared" si="3"/>
        <v>0</v>
      </c>
      <c r="T38" s="73">
        <f t="shared" si="4"/>
        <v>0</v>
      </c>
      <c r="U38" s="73">
        <f t="shared" si="5"/>
        <v>0</v>
      </c>
    </row>
    <row r="39" spans="1:21">
      <c r="A39" s="4">
        <v>228</v>
      </c>
      <c r="B39" s="4">
        <v>4</v>
      </c>
      <c r="C39" s="5" t="s">
        <v>116</v>
      </c>
      <c r="D39" s="5" t="s">
        <v>117</v>
      </c>
      <c r="E39" s="76">
        <v>10689</v>
      </c>
      <c r="F39" s="5" t="s">
        <v>118</v>
      </c>
      <c r="G39" s="214">
        <v>209899704</v>
      </c>
      <c r="H39" s="214">
        <v>127893280</v>
      </c>
      <c r="I39" s="84">
        <v>2099000</v>
      </c>
      <c r="J39" s="224">
        <f t="shared" si="1"/>
        <v>6296991.1200000001</v>
      </c>
      <c r="K39" s="80"/>
      <c r="L39" s="77">
        <v>0</v>
      </c>
      <c r="M39" s="235">
        <v>0</v>
      </c>
      <c r="N39" s="55">
        <f t="shared" si="2"/>
        <v>136289271.12</v>
      </c>
      <c r="P39">
        <v>209899704</v>
      </c>
      <c r="Q39">
        <v>127893280</v>
      </c>
      <c r="R39">
        <v>2099000</v>
      </c>
      <c r="S39" s="73">
        <f t="shared" si="3"/>
        <v>0</v>
      </c>
      <c r="T39" s="73">
        <f t="shared" si="4"/>
        <v>0</v>
      </c>
      <c r="U39" s="73">
        <f t="shared" si="5"/>
        <v>0</v>
      </c>
    </row>
    <row r="40" spans="1:21">
      <c r="A40" s="4">
        <v>229</v>
      </c>
      <c r="B40" s="4">
        <v>4</v>
      </c>
      <c r="C40" s="5" t="s">
        <v>116</v>
      </c>
      <c r="D40" s="5" t="s">
        <v>117</v>
      </c>
      <c r="E40" s="76">
        <v>10782</v>
      </c>
      <c r="F40" s="5" t="s">
        <v>119</v>
      </c>
      <c r="G40" s="214">
        <v>31444176</v>
      </c>
      <c r="H40" s="214">
        <v>19159145</v>
      </c>
      <c r="I40" s="84">
        <v>314440</v>
      </c>
      <c r="J40" s="224">
        <f t="shared" si="1"/>
        <v>943325.28</v>
      </c>
      <c r="K40" s="80"/>
      <c r="L40" s="77">
        <v>5732592.29</v>
      </c>
      <c r="M40" s="235">
        <v>0</v>
      </c>
      <c r="N40" s="55">
        <f t="shared" si="2"/>
        <v>14684317.990000002</v>
      </c>
      <c r="P40">
        <v>31444176</v>
      </c>
      <c r="Q40">
        <v>19159145</v>
      </c>
      <c r="R40">
        <v>314440</v>
      </c>
      <c r="S40" s="73">
        <f t="shared" si="3"/>
        <v>0</v>
      </c>
      <c r="T40" s="73">
        <f t="shared" si="4"/>
        <v>0</v>
      </c>
      <c r="U40" s="73">
        <f t="shared" si="5"/>
        <v>0</v>
      </c>
    </row>
    <row r="41" spans="1:21">
      <c r="A41" s="4">
        <v>230</v>
      </c>
      <c r="B41" s="4">
        <v>4</v>
      </c>
      <c r="C41" s="5" t="s">
        <v>116</v>
      </c>
      <c r="D41" s="5" t="s">
        <v>117</v>
      </c>
      <c r="E41" s="76">
        <v>10784</v>
      </c>
      <c r="F41" s="5" t="s">
        <v>120</v>
      </c>
      <c r="G41" s="214">
        <v>43642974</v>
      </c>
      <c r="H41" s="214">
        <v>26591953</v>
      </c>
      <c r="I41" s="84">
        <v>436430</v>
      </c>
      <c r="J41" s="224">
        <f t="shared" si="1"/>
        <v>1309289.22</v>
      </c>
      <c r="K41" s="80"/>
      <c r="L41" s="77">
        <v>3230603.69</v>
      </c>
      <c r="M41" s="235">
        <v>0</v>
      </c>
      <c r="N41" s="55">
        <f t="shared" si="2"/>
        <v>25107068.529999997</v>
      </c>
      <c r="P41">
        <v>43642974</v>
      </c>
      <c r="Q41">
        <v>26591953</v>
      </c>
      <c r="R41">
        <v>436430</v>
      </c>
      <c r="S41" s="73">
        <f t="shared" si="3"/>
        <v>0</v>
      </c>
      <c r="T41" s="73">
        <f t="shared" si="4"/>
        <v>0</v>
      </c>
      <c r="U41" s="73">
        <f t="shared" si="5"/>
        <v>0</v>
      </c>
    </row>
    <row r="42" spans="1:21">
      <c r="A42" s="4">
        <v>231</v>
      </c>
      <c r="B42" s="4">
        <v>4</v>
      </c>
      <c r="C42" s="5" t="s">
        <v>116</v>
      </c>
      <c r="D42" s="5" t="s">
        <v>117</v>
      </c>
      <c r="E42" s="76">
        <v>10785</v>
      </c>
      <c r="F42" s="5" t="s">
        <v>121</v>
      </c>
      <c r="G42" s="214">
        <v>57979683</v>
      </c>
      <c r="H42" s="214">
        <v>35327405</v>
      </c>
      <c r="I42" s="84">
        <v>579800</v>
      </c>
      <c r="J42" s="224">
        <f t="shared" si="1"/>
        <v>1739390.49</v>
      </c>
      <c r="K42" s="80"/>
      <c r="L42" s="77">
        <v>0</v>
      </c>
      <c r="M42" s="235">
        <v>0</v>
      </c>
      <c r="N42" s="55">
        <f t="shared" si="2"/>
        <v>37646595.490000002</v>
      </c>
      <c r="P42">
        <v>57979683</v>
      </c>
      <c r="Q42">
        <v>35327405</v>
      </c>
      <c r="R42">
        <v>579800</v>
      </c>
      <c r="S42" s="73">
        <f t="shared" si="3"/>
        <v>0</v>
      </c>
      <c r="T42" s="73">
        <f t="shared" si="4"/>
        <v>0</v>
      </c>
      <c r="U42" s="73">
        <f t="shared" si="5"/>
        <v>0</v>
      </c>
    </row>
    <row r="43" spans="1:21">
      <c r="A43" s="4">
        <v>232</v>
      </c>
      <c r="B43" s="4">
        <v>4</v>
      </c>
      <c r="C43" s="5" t="s">
        <v>116</v>
      </c>
      <c r="D43" s="5" t="s">
        <v>117</v>
      </c>
      <c r="E43" s="76">
        <v>10786</v>
      </c>
      <c r="F43" s="5" t="s">
        <v>122</v>
      </c>
      <c r="G43" s="214">
        <v>38770744</v>
      </c>
      <c r="H43" s="214">
        <v>23623271</v>
      </c>
      <c r="I43" s="84">
        <v>387710</v>
      </c>
      <c r="J43" s="224">
        <f t="shared" si="1"/>
        <v>1163122.32</v>
      </c>
      <c r="K43" s="80"/>
      <c r="L43" s="77">
        <v>1000000</v>
      </c>
      <c r="M43" s="235">
        <v>0</v>
      </c>
      <c r="N43" s="55">
        <f t="shared" si="2"/>
        <v>24174103.32</v>
      </c>
      <c r="P43">
        <v>38770744</v>
      </c>
      <c r="Q43">
        <v>23623271</v>
      </c>
      <c r="R43">
        <v>387710</v>
      </c>
      <c r="S43" s="73">
        <f t="shared" si="3"/>
        <v>0</v>
      </c>
      <c r="T43" s="73">
        <f t="shared" si="4"/>
        <v>0</v>
      </c>
      <c r="U43" s="73">
        <f t="shared" si="5"/>
        <v>0</v>
      </c>
    </row>
    <row r="44" spans="1:21">
      <c r="A44" s="4">
        <v>233</v>
      </c>
      <c r="B44" s="4">
        <v>4</v>
      </c>
      <c r="C44" s="5" t="s">
        <v>116</v>
      </c>
      <c r="D44" s="5" t="s">
        <v>117</v>
      </c>
      <c r="E44" s="76">
        <v>10787</v>
      </c>
      <c r="F44" s="5" t="s">
        <v>123</v>
      </c>
      <c r="G44" s="214">
        <v>78140426</v>
      </c>
      <c r="H44" s="214">
        <v>47611479</v>
      </c>
      <c r="I44" s="84">
        <v>781400</v>
      </c>
      <c r="J44" s="224">
        <f t="shared" si="1"/>
        <v>2344212.7799999998</v>
      </c>
      <c r="K44" s="80"/>
      <c r="L44" s="77">
        <v>1500000</v>
      </c>
      <c r="M44" s="235">
        <v>0</v>
      </c>
      <c r="N44" s="55">
        <f t="shared" si="2"/>
        <v>49237091.780000001</v>
      </c>
      <c r="P44">
        <v>78140426</v>
      </c>
      <c r="Q44">
        <v>47611479</v>
      </c>
      <c r="R44">
        <v>781400</v>
      </c>
      <c r="S44" s="73">
        <f t="shared" si="3"/>
        <v>0</v>
      </c>
      <c r="T44" s="73">
        <f t="shared" si="4"/>
        <v>0</v>
      </c>
      <c r="U44" s="73">
        <f t="shared" si="5"/>
        <v>0</v>
      </c>
    </row>
    <row r="45" spans="1:21">
      <c r="A45" s="4">
        <v>234</v>
      </c>
      <c r="B45" s="4">
        <v>4</v>
      </c>
      <c r="C45" s="5" t="s">
        <v>116</v>
      </c>
      <c r="D45" s="5" t="s">
        <v>117</v>
      </c>
      <c r="E45" s="76">
        <v>10788</v>
      </c>
      <c r="F45" s="5" t="s">
        <v>124</v>
      </c>
      <c r="G45" s="214">
        <v>26886927</v>
      </c>
      <c r="H45" s="214">
        <v>16382383</v>
      </c>
      <c r="I45" s="84">
        <v>268870</v>
      </c>
      <c r="J45" s="224">
        <f t="shared" si="1"/>
        <v>806607.81</v>
      </c>
      <c r="K45" s="80"/>
      <c r="L45" s="77">
        <v>803051.2</v>
      </c>
      <c r="M45" s="235">
        <v>0</v>
      </c>
      <c r="N45" s="55">
        <f t="shared" si="2"/>
        <v>16654809.609999999</v>
      </c>
      <c r="P45">
        <v>26886927</v>
      </c>
      <c r="Q45">
        <v>16382383</v>
      </c>
      <c r="R45">
        <v>268870</v>
      </c>
      <c r="S45" s="73">
        <f t="shared" si="3"/>
        <v>0</v>
      </c>
      <c r="T45" s="73">
        <f t="shared" si="4"/>
        <v>0</v>
      </c>
      <c r="U45" s="73">
        <f t="shared" si="5"/>
        <v>0</v>
      </c>
    </row>
    <row r="46" spans="1:21">
      <c r="A46" s="44"/>
      <c r="B46" s="45"/>
      <c r="C46" s="40"/>
      <c r="D46" s="47" t="s">
        <v>170</v>
      </c>
      <c r="E46" s="48"/>
      <c r="F46" s="48"/>
      <c r="G46" s="217">
        <f>G39+G40+G41+G42+G43+G44+G45</f>
        <v>486764634</v>
      </c>
      <c r="H46" s="217">
        <f t="shared" ref="H46:N46" si="9">H39+H40+H41+H42+H43+H44+H45</f>
        <v>296588916</v>
      </c>
      <c r="I46" s="217">
        <f t="shared" si="9"/>
        <v>4867650</v>
      </c>
      <c r="J46" s="225">
        <f t="shared" si="9"/>
        <v>14602939.020000001</v>
      </c>
      <c r="K46" s="86">
        <f t="shared" si="9"/>
        <v>0</v>
      </c>
      <c r="L46" s="86">
        <f t="shared" si="9"/>
        <v>12266247.18</v>
      </c>
      <c r="M46" s="234">
        <f t="shared" si="9"/>
        <v>0</v>
      </c>
      <c r="N46" s="86">
        <f t="shared" si="9"/>
        <v>303793257.84000003</v>
      </c>
      <c r="O46" s="90">
        <f>100*N46/G46</f>
        <v>62.410708712252095</v>
      </c>
      <c r="P46">
        <v>486764634</v>
      </c>
      <c r="Q46">
        <v>296588916</v>
      </c>
      <c r="R46">
        <v>4867650</v>
      </c>
      <c r="S46" s="73">
        <f t="shared" si="3"/>
        <v>0</v>
      </c>
      <c r="T46" s="73">
        <f t="shared" si="4"/>
        <v>0</v>
      </c>
      <c r="U46" s="73">
        <f t="shared" si="5"/>
        <v>0</v>
      </c>
    </row>
    <row r="47" spans="1:21">
      <c r="A47" s="4">
        <v>235</v>
      </c>
      <c r="B47" s="4">
        <v>4</v>
      </c>
      <c r="C47" s="5" t="s">
        <v>125</v>
      </c>
      <c r="D47" s="5" t="s">
        <v>126</v>
      </c>
      <c r="E47" s="76">
        <v>10690</v>
      </c>
      <c r="F47" s="5" t="s">
        <v>127</v>
      </c>
      <c r="G47" s="214">
        <v>307916942</v>
      </c>
      <c r="H47" s="214">
        <v>187615832</v>
      </c>
      <c r="I47" s="84">
        <v>3079170</v>
      </c>
      <c r="J47" s="224">
        <f t="shared" si="1"/>
        <v>9237508.2599999998</v>
      </c>
      <c r="K47" s="80"/>
      <c r="L47" s="77">
        <v>0</v>
      </c>
      <c r="M47" s="235">
        <v>11985084.529999999</v>
      </c>
      <c r="N47" s="55">
        <f t="shared" si="2"/>
        <v>211917594.78999999</v>
      </c>
      <c r="O47" s="301" t="s">
        <v>384</v>
      </c>
      <c r="P47">
        <v>307916942</v>
      </c>
      <c r="Q47">
        <v>187615832</v>
      </c>
      <c r="R47">
        <v>3079170</v>
      </c>
      <c r="S47" s="73">
        <f t="shared" si="3"/>
        <v>0</v>
      </c>
      <c r="T47" s="73">
        <f t="shared" si="4"/>
        <v>0</v>
      </c>
      <c r="U47" s="73">
        <f t="shared" si="5"/>
        <v>0</v>
      </c>
    </row>
    <row r="48" spans="1:21">
      <c r="A48" s="4">
        <v>236</v>
      </c>
      <c r="B48" s="4">
        <v>4</v>
      </c>
      <c r="C48" s="5" t="s">
        <v>125</v>
      </c>
      <c r="D48" s="5" t="s">
        <v>126</v>
      </c>
      <c r="E48" s="76">
        <v>10691</v>
      </c>
      <c r="F48" s="5" t="s">
        <v>128</v>
      </c>
      <c r="G48" s="214">
        <v>171456155</v>
      </c>
      <c r="H48" s="214">
        <v>104469371</v>
      </c>
      <c r="I48" s="84">
        <v>1714560</v>
      </c>
      <c r="J48" s="224">
        <f t="shared" si="1"/>
        <v>5143684.6500000004</v>
      </c>
      <c r="K48" s="80"/>
      <c r="L48" s="77">
        <v>0</v>
      </c>
      <c r="M48" s="235">
        <v>-2651243.71</v>
      </c>
      <c r="N48" s="55">
        <f t="shared" si="2"/>
        <v>108676371.94000001</v>
      </c>
      <c r="O48" s="301"/>
      <c r="P48">
        <v>171456155</v>
      </c>
      <c r="Q48">
        <v>104469371</v>
      </c>
      <c r="R48">
        <v>1714560</v>
      </c>
      <c r="S48" s="73">
        <f t="shared" si="3"/>
        <v>0</v>
      </c>
      <c r="T48" s="73">
        <f t="shared" si="4"/>
        <v>0</v>
      </c>
      <c r="U48" s="73">
        <f t="shared" si="5"/>
        <v>0</v>
      </c>
    </row>
    <row r="49" spans="1:21">
      <c r="A49" s="4">
        <v>237</v>
      </c>
      <c r="B49" s="4">
        <v>4</v>
      </c>
      <c r="C49" s="5" t="s">
        <v>125</v>
      </c>
      <c r="D49" s="5" t="s">
        <v>126</v>
      </c>
      <c r="E49" s="76">
        <v>10789</v>
      </c>
      <c r="F49" s="5" t="s">
        <v>129</v>
      </c>
      <c r="G49" s="214">
        <v>48252167</v>
      </c>
      <c r="H49" s="214">
        <v>29400365</v>
      </c>
      <c r="I49" s="84">
        <v>482520</v>
      </c>
      <c r="J49" s="224">
        <f t="shared" si="1"/>
        <v>1447565.01</v>
      </c>
      <c r="K49" s="80"/>
      <c r="L49" s="77">
        <v>0</v>
      </c>
      <c r="M49" s="235">
        <v>0</v>
      </c>
      <c r="N49" s="55">
        <f t="shared" si="2"/>
        <v>31330450.010000002</v>
      </c>
      <c r="O49" s="301"/>
      <c r="P49">
        <v>48252167</v>
      </c>
      <c r="Q49">
        <v>29400365</v>
      </c>
      <c r="R49">
        <v>482520</v>
      </c>
      <c r="S49" s="73">
        <f t="shared" si="3"/>
        <v>0</v>
      </c>
      <c r="T49" s="73">
        <f t="shared" si="4"/>
        <v>0</v>
      </c>
      <c r="U49" s="73">
        <f t="shared" si="5"/>
        <v>0</v>
      </c>
    </row>
    <row r="50" spans="1:21">
      <c r="A50" s="4">
        <v>238</v>
      </c>
      <c r="B50" s="4">
        <v>4</v>
      </c>
      <c r="C50" s="5" t="s">
        <v>125</v>
      </c>
      <c r="D50" s="5" t="s">
        <v>126</v>
      </c>
      <c r="E50" s="76">
        <v>10790</v>
      </c>
      <c r="F50" s="5" t="s">
        <v>130</v>
      </c>
      <c r="G50" s="214">
        <v>73752043</v>
      </c>
      <c r="H50" s="214">
        <v>44937608</v>
      </c>
      <c r="I50" s="84">
        <v>737520</v>
      </c>
      <c r="J50" s="224">
        <f t="shared" si="1"/>
        <v>2212561.29</v>
      </c>
      <c r="K50" s="80"/>
      <c r="L50" s="77">
        <v>0</v>
      </c>
      <c r="M50" s="235">
        <v>-3485773.85</v>
      </c>
      <c r="N50" s="55">
        <f t="shared" si="2"/>
        <v>44401915.439999998</v>
      </c>
      <c r="P50">
        <v>73752043</v>
      </c>
      <c r="Q50">
        <v>44937608</v>
      </c>
      <c r="R50">
        <v>737520</v>
      </c>
      <c r="S50" s="73">
        <f t="shared" si="3"/>
        <v>0</v>
      </c>
      <c r="T50" s="73">
        <f t="shared" si="4"/>
        <v>0</v>
      </c>
      <c r="U50" s="73">
        <f t="shared" si="5"/>
        <v>0</v>
      </c>
    </row>
    <row r="51" spans="1:21">
      <c r="A51" s="4">
        <v>239</v>
      </c>
      <c r="B51" s="4">
        <v>4</v>
      </c>
      <c r="C51" s="5" t="s">
        <v>125</v>
      </c>
      <c r="D51" s="5" t="s">
        <v>126</v>
      </c>
      <c r="E51" s="76">
        <v>10791</v>
      </c>
      <c r="F51" s="5" t="s">
        <v>131</v>
      </c>
      <c r="G51" s="214">
        <v>76216965</v>
      </c>
      <c r="H51" s="214">
        <v>46439502</v>
      </c>
      <c r="I51" s="84">
        <v>762170</v>
      </c>
      <c r="J51" s="224">
        <f t="shared" si="1"/>
        <v>2286508.9500000002</v>
      </c>
      <c r="K51" s="80"/>
      <c r="L51" s="77">
        <v>0</v>
      </c>
      <c r="M51" s="235">
        <v>0</v>
      </c>
      <c r="N51" s="55">
        <f t="shared" si="2"/>
        <v>49488180.950000003</v>
      </c>
      <c r="P51">
        <v>76216965</v>
      </c>
      <c r="Q51">
        <v>46439502</v>
      </c>
      <c r="R51">
        <v>762170</v>
      </c>
      <c r="S51" s="73">
        <f t="shared" si="3"/>
        <v>0</v>
      </c>
      <c r="T51" s="73">
        <f t="shared" si="4"/>
        <v>0</v>
      </c>
      <c r="U51" s="73">
        <f t="shared" si="5"/>
        <v>0</v>
      </c>
    </row>
    <row r="52" spans="1:21">
      <c r="A52" s="4">
        <v>240</v>
      </c>
      <c r="B52" s="4">
        <v>4</v>
      </c>
      <c r="C52" s="5" t="s">
        <v>125</v>
      </c>
      <c r="D52" s="5" t="s">
        <v>126</v>
      </c>
      <c r="E52" s="76">
        <v>10792</v>
      </c>
      <c r="F52" s="5" t="s">
        <v>132</v>
      </c>
      <c r="G52" s="214">
        <v>47518800</v>
      </c>
      <c r="H52" s="214">
        <v>28953520</v>
      </c>
      <c r="I52" s="84">
        <v>475190</v>
      </c>
      <c r="J52" s="224">
        <f t="shared" si="1"/>
        <v>1425564</v>
      </c>
      <c r="K52" s="80"/>
      <c r="L52" s="77">
        <v>0</v>
      </c>
      <c r="M52" s="235">
        <v>-2692253.46</v>
      </c>
      <c r="N52" s="55">
        <f t="shared" si="2"/>
        <v>28162020.539999999</v>
      </c>
      <c r="P52">
        <v>47518800</v>
      </c>
      <c r="Q52">
        <v>28953520</v>
      </c>
      <c r="R52">
        <v>475190</v>
      </c>
      <c r="S52" s="73">
        <f t="shared" si="3"/>
        <v>0</v>
      </c>
      <c r="T52" s="73">
        <f t="shared" si="4"/>
        <v>0</v>
      </c>
      <c r="U52" s="73">
        <f t="shared" si="5"/>
        <v>0</v>
      </c>
    </row>
    <row r="53" spans="1:21">
      <c r="A53" s="4">
        <v>241</v>
      </c>
      <c r="B53" s="4">
        <v>4</v>
      </c>
      <c r="C53" s="5" t="s">
        <v>125</v>
      </c>
      <c r="D53" s="5" t="s">
        <v>126</v>
      </c>
      <c r="E53" s="76">
        <v>10793</v>
      </c>
      <c r="F53" s="5" t="s">
        <v>133</v>
      </c>
      <c r="G53" s="214">
        <v>29511355</v>
      </c>
      <c r="H53" s="214">
        <v>17981464</v>
      </c>
      <c r="I53" s="84">
        <v>295110</v>
      </c>
      <c r="J53" s="224">
        <f t="shared" si="1"/>
        <v>885340.65</v>
      </c>
      <c r="K53" s="80"/>
      <c r="L53" s="77">
        <v>0</v>
      </c>
      <c r="M53" s="235">
        <v>0</v>
      </c>
      <c r="N53" s="55">
        <f t="shared" si="2"/>
        <v>19161914.649999999</v>
      </c>
      <c r="P53">
        <v>29511355</v>
      </c>
      <c r="Q53">
        <v>17981464</v>
      </c>
      <c r="R53">
        <v>295110</v>
      </c>
      <c r="S53" s="73">
        <f t="shared" si="3"/>
        <v>0</v>
      </c>
      <c r="T53" s="73">
        <f t="shared" si="4"/>
        <v>0</v>
      </c>
      <c r="U53" s="73">
        <f t="shared" si="5"/>
        <v>0</v>
      </c>
    </row>
    <row r="54" spans="1:21">
      <c r="A54" s="4">
        <v>242</v>
      </c>
      <c r="B54" s="4">
        <v>4</v>
      </c>
      <c r="C54" s="5" t="s">
        <v>125</v>
      </c>
      <c r="D54" s="5" t="s">
        <v>126</v>
      </c>
      <c r="E54" s="76">
        <v>10794</v>
      </c>
      <c r="F54" s="5" t="s">
        <v>134</v>
      </c>
      <c r="G54" s="214">
        <v>19817116</v>
      </c>
      <c r="H54" s="214">
        <v>12074700</v>
      </c>
      <c r="I54" s="84">
        <v>198170</v>
      </c>
      <c r="J54" s="224">
        <f t="shared" si="1"/>
        <v>594513.48</v>
      </c>
      <c r="K54" s="80"/>
      <c r="L54" s="77">
        <v>0</v>
      </c>
      <c r="M54" s="235">
        <v>0</v>
      </c>
      <c r="N54" s="55">
        <f t="shared" si="2"/>
        <v>12867383.48</v>
      </c>
      <c r="P54">
        <v>19817116</v>
      </c>
      <c r="Q54">
        <v>12074700</v>
      </c>
      <c r="R54">
        <v>198170</v>
      </c>
      <c r="S54" s="73">
        <f t="shared" si="3"/>
        <v>0</v>
      </c>
      <c r="T54" s="73">
        <f t="shared" si="4"/>
        <v>0</v>
      </c>
      <c r="U54" s="73">
        <f t="shared" si="5"/>
        <v>0</v>
      </c>
    </row>
    <row r="55" spans="1:21">
      <c r="A55" s="4">
        <v>243</v>
      </c>
      <c r="B55" s="4">
        <v>4</v>
      </c>
      <c r="C55" s="5" t="s">
        <v>125</v>
      </c>
      <c r="D55" s="5" t="s">
        <v>126</v>
      </c>
      <c r="E55" s="76">
        <v>10795</v>
      </c>
      <c r="F55" s="5" t="s">
        <v>135</v>
      </c>
      <c r="G55" s="214">
        <v>17621365</v>
      </c>
      <c r="H55" s="214">
        <v>10736814</v>
      </c>
      <c r="I55" s="84">
        <v>176210</v>
      </c>
      <c r="J55" s="224">
        <f t="shared" si="1"/>
        <v>528640.94999999995</v>
      </c>
      <c r="K55" s="80"/>
      <c r="L55" s="77">
        <v>0</v>
      </c>
      <c r="M55" s="235">
        <v>0</v>
      </c>
      <c r="N55" s="55">
        <f t="shared" si="2"/>
        <v>11441664.949999999</v>
      </c>
      <c r="P55">
        <v>17621365</v>
      </c>
      <c r="Q55">
        <v>10736814</v>
      </c>
      <c r="R55">
        <v>176210</v>
      </c>
      <c r="S55" s="73">
        <f t="shared" si="3"/>
        <v>0</v>
      </c>
      <c r="T55" s="73">
        <f t="shared" si="4"/>
        <v>0</v>
      </c>
      <c r="U55" s="73">
        <f t="shared" si="5"/>
        <v>0</v>
      </c>
    </row>
    <row r="56" spans="1:21">
      <c r="A56" s="4">
        <v>244</v>
      </c>
      <c r="B56" s="4">
        <v>4</v>
      </c>
      <c r="C56" s="5" t="s">
        <v>125</v>
      </c>
      <c r="D56" s="5" t="s">
        <v>126</v>
      </c>
      <c r="E56" s="76">
        <v>10796</v>
      </c>
      <c r="F56" s="5" t="s">
        <v>136</v>
      </c>
      <c r="G56" s="214">
        <v>26212575</v>
      </c>
      <c r="H56" s="214">
        <v>15971496</v>
      </c>
      <c r="I56" s="84">
        <v>262130</v>
      </c>
      <c r="J56" s="224">
        <f t="shared" si="1"/>
        <v>786377.25</v>
      </c>
      <c r="K56" s="80"/>
      <c r="L56" s="77">
        <v>0</v>
      </c>
      <c r="M56" s="235">
        <v>-3155813.51</v>
      </c>
      <c r="N56" s="55">
        <f t="shared" si="2"/>
        <v>13864189.74</v>
      </c>
      <c r="P56">
        <v>26212575</v>
      </c>
      <c r="Q56">
        <v>15971496</v>
      </c>
      <c r="R56">
        <v>262130</v>
      </c>
      <c r="S56" s="73">
        <f t="shared" si="3"/>
        <v>0</v>
      </c>
      <c r="T56" s="73">
        <f t="shared" si="4"/>
        <v>0</v>
      </c>
      <c r="U56" s="73">
        <f t="shared" si="5"/>
        <v>0</v>
      </c>
    </row>
    <row r="57" spans="1:21">
      <c r="A57" s="4">
        <v>245</v>
      </c>
      <c r="B57" s="4">
        <v>4</v>
      </c>
      <c r="C57" s="5" t="s">
        <v>125</v>
      </c>
      <c r="D57" s="5" t="s">
        <v>126</v>
      </c>
      <c r="E57" s="76">
        <v>10797</v>
      </c>
      <c r="F57" s="5" t="s">
        <v>137</v>
      </c>
      <c r="G57" s="214">
        <v>26982672</v>
      </c>
      <c r="H57" s="214">
        <v>16440721</v>
      </c>
      <c r="I57" s="84">
        <v>269830</v>
      </c>
      <c r="J57" s="224">
        <f t="shared" si="1"/>
        <v>809480.16</v>
      </c>
      <c r="K57" s="80"/>
      <c r="L57" s="77">
        <v>0</v>
      </c>
      <c r="M57" s="235">
        <v>0</v>
      </c>
      <c r="N57" s="55">
        <f t="shared" si="2"/>
        <v>17520031.16</v>
      </c>
      <c r="P57">
        <v>26982672</v>
      </c>
      <c r="Q57">
        <v>16440721</v>
      </c>
      <c r="R57">
        <v>269830</v>
      </c>
      <c r="S57" s="73">
        <f t="shared" si="3"/>
        <v>0</v>
      </c>
      <c r="T57" s="73">
        <f t="shared" si="4"/>
        <v>0</v>
      </c>
      <c r="U57" s="73">
        <f t="shared" si="5"/>
        <v>0</v>
      </c>
    </row>
    <row r="58" spans="1:21">
      <c r="A58" s="44"/>
      <c r="B58" s="45"/>
      <c r="C58" s="40"/>
      <c r="D58" s="47" t="s">
        <v>171</v>
      </c>
      <c r="E58" s="48"/>
      <c r="F58" s="48"/>
      <c r="G58" s="217">
        <f>G47+G48+G49+G50+G51+G52+G53+G54+G55+G56+G57</f>
        <v>845258155</v>
      </c>
      <c r="H58" s="217">
        <f t="shared" ref="H58:N58" si="10">H47+H48+H49+H50+H51+H52+H53+H54+H55+H56+H57</f>
        <v>515021393</v>
      </c>
      <c r="I58" s="217">
        <f t="shared" si="10"/>
        <v>8452580</v>
      </c>
      <c r="J58" s="225">
        <f t="shared" si="10"/>
        <v>25357744.649999999</v>
      </c>
      <c r="K58" s="86">
        <f t="shared" si="10"/>
        <v>0</v>
      </c>
      <c r="L58" s="86">
        <f t="shared" si="10"/>
        <v>0</v>
      </c>
      <c r="M58" s="234">
        <f t="shared" si="10"/>
        <v>9.3132257461547852E-10</v>
      </c>
      <c r="N58" s="86">
        <f t="shared" si="10"/>
        <v>548831717.64999998</v>
      </c>
      <c r="O58" s="90">
        <f>100*N58/G58</f>
        <v>64.9306622365566</v>
      </c>
      <c r="P58">
        <v>845258155</v>
      </c>
      <c r="Q58">
        <v>515021393</v>
      </c>
      <c r="R58">
        <v>8452580</v>
      </c>
      <c r="S58" s="73">
        <f t="shared" si="3"/>
        <v>0</v>
      </c>
      <c r="T58" s="73">
        <f t="shared" si="4"/>
        <v>0</v>
      </c>
      <c r="U58" s="73">
        <f t="shared" si="5"/>
        <v>0</v>
      </c>
    </row>
    <row r="59" spans="1:21">
      <c r="A59" s="4">
        <v>246</v>
      </c>
      <c r="B59" s="4">
        <v>4</v>
      </c>
      <c r="C59" s="5" t="s">
        <v>138</v>
      </c>
      <c r="D59" s="5" t="s">
        <v>139</v>
      </c>
      <c r="E59" s="76">
        <v>10692</v>
      </c>
      <c r="F59" s="5" t="s">
        <v>140</v>
      </c>
      <c r="G59" s="214">
        <v>214543545</v>
      </c>
      <c r="H59" s="214">
        <v>130722803</v>
      </c>
      <c r="I59" s="84">
        <v>2145440</v>
      </c>
      <c r="J59" s="224">
        <f t="shared" si="1"/>
        <v>6436306.3499999996</v>
      </c>
      <c r="K59" s="80"/>
      <c r="L59" s="77">
        <v>31965308.300000001</v>
      </c>
      <c r="M59" s="233">
        <v>0</v>
      </c>
      <c r="N59" s="55">
        <f t="shared" ref="N59:N64" si="11">H59+I59+J59-K59-L59+M59</f>
        <v>107339241.05</v>
      </c>
      <c r="O59" s="90"/>
      <c r="P59">
        <v>214543545</v>
      </c>
      <c r="Q59">
        <v>130722803</v>
      </c>
      <c r="R59">
        <v>2145440</v>
      </c>
      <c r="S59" s="73">
        <f t="shared" si="3"/>
        <v>0</v>
      </c>
      <c r="T59" s="73">
        <f t="shared" si="4"/>
        <v>0</v>
      </c>
      <c r="U59" s="73">
        <f t="shared" si="5"/>
        <v>0</v>
      </c>
    </row>
    <row r="60" spans="1:21">
      <c r="A60" s="4">
        <v>247</v>
      </c>
      <c r="B60" s="4">
        <v>4</v>
      </c>
      <c r="C60" s="5" t="s">
        <v>138</v>
      </c>
      <c r="D60" s="5" t="s">
        <v>139</v>
      </c>
      <c r="E60" s="76">
        <v>10693</v>
      </c>
      <c r="F60" s="5" t="s">
        <v>141</v>
      </c>
      <c r="G60" s="214">
        <v>174218034</v>
      </c>
      <c r="H60" s="214">
        <v>106152202</v>
      </c>
      <c r="I60" s="84">
        <v>1742180</v>
      </c>
      <c r="J60" s="224">
        <f t="shared" si="1"/>
        <v>5226541.0199999996</v>
      </c>
      <c r="K60" s="80"/>
      <c r="L60" s="77">
        <v>25315316.850000001</v>
      </c>
      <c r="M60" s="233">
        <v>0</v>
      </c>
      <c r="N60" s="55">
        <f t="shared" si="11"/>
        <v>87805606.169999987</v>
      </c>
      <c r="O60" s="90"/>
      <c r="P60">
        <v>174218034</v>
      </c>
      <c r="Q60">
        <v>106152202</v>
      </c>
      <c r="R60">
        <v>1742180</v>
      </c>
      <c r="S60" s="73">
        <f t="shared" si="3"/>
        <v>0</v>
      </c>
      <c r="T60" s="73">
        <f t="shared" si="4"/>
        <v>0</v>
      </c>
      <c r="U60" s="73">
        <f t="shared" si="5"/>
        <v>0</v>
      </c>
    </row>
    <row r="61" spans="1:21">
      <c r="A61" s="4">
        <v>248</v>
      </c>
      <c r="B61" s="4">
        <v>4</v>
      </c>
      <c r="C61" s="5" t="s">
        <v>138</v>
      </c>
      <c r="D61" s="5" t="s">
        <v>139</v>
      </c>
      <c r="E61" s="76">
        <v>10798</v>
      </c>
      <c r="F61" s="5" t="s">
        <v>142</v>
      </c>
      <c r="G61" s="214">
        <v>45485482</v>
      </c>
      <c r="H61" s="214">
        <v>27714605</v>
      </c>
      <c r="I61" s="84">
        <v>454850</v>
      </c>
      <c r="J61" s="224">
        <f t="shared" si="1"/>
        <v>1364564.46</v>
      </c>
      <c r="K61" s="80"/>
      <c r="L61" s="77">
        <v>3053632</v>
      </c>
      <c r="M61" s="233">
        <v>0</v>
      </c>
      <c r="N61" s="55">
        <f t="shared" si="11"/>
        <v>26480387.460000001</v>
      </c>
      <c r="O61" s="90"/>
      <c r="P61">
        <v>45485482</v>
      </c>
      <c r="Q61">
        <v>27714605</v>
      </c>
      <c r="R61">
        <v>454850</v>
      </c>
      <c r="S61" s="73">
        <f t="shared" si="3"/>
        <v>0</v>
      </c>
      <c r="T61" s="73">
        <f t="shared" si="4"/>
        <v>0</v>
      </c>
      <c r="U61" s="73">
        <f t="shared" si="5"/>
        <v>0</v>
      </c>
    </row>
    <row r="62" spans="1:21">
      <c r="A62" s="4">
        <v>249</v>
      </c>
      <c r="B62" s="4">
        <v>4</v>
      </c>
      <c r="C62" s="5" t="s">
        <v>138</v>
      </c>
      <c r="D62" s="5" t="s">
        <v>139</v>
      </c>
      <c r="E62" s="76">
        <v>10799</v>
      </c>
      <c r="F62" s="5" t="s">
        <v>143</v>
      </c>
      <c r="G62" s="214">
        <v>33548078</v>
      </c>
      <c r="H62" s="214">
        <v>20441066</v>
      </c>
      <c r="I62" s="84">
        <v>335480</v>
      </c>
      <c r="J62" s="224">
        <f t="shared" si="1"/>
        <v>1006442.34</v>
      </c>
      <c r="K62" s="80"/>
      <c r="L62" s="77">
        <v>0</v>
      </c>
      <c r="M62" s="233">
        <v>0</v>
      </c>
      <c r="N62" s="55">
        <f t="shared" si="11"/>
        <v>21782988.34</v>
      </c>
      <c r="O62" s="90"/>
      <c r="P62">
        <v>33548078</v>
      </c>
      <c r="Q62">
        <v>20441066</v>
      </c>
      <c r="R62">
        <v>335480</v>
      </c>
      <c r="S62" s="73">
        <f t="shared" si="3"/>
        <v>0</v>
      </c>
      <c r="T62" s="73">
        <f t="shared" si="4"/>
        <v>0</v>
      </c>
      <c r="U62" s="73">
        <f t="shared" si="5"/>
        <v>0</v>
      </c>
    </row>
    <row r="63" spans="1:21">
      <c r="A63" s="4">
        <v>250</v>
      </c>
      <c r="B63" s="4">
        <v>4</v>
      </c>
      <c r="C63" s="5" t="s">
        <v>138</v>
      </c>
      <c r="D63" s="5" t="s">
        <v>139</v>
      </c>
      <c r="E63" s="76">
        <v>10800</v>
      </c>
      <c r="F63" s="5" t="s">
        <v>144</v>
      </c>
      <c r="G63" s="214">
        <v>30923223</v>
      </c>
      <c r="H63" s="214">
        <v>18841725</v>
      </c>
      <c r="I63" s="84">
        <v>309230</v>
      </c>
      <c r="J63" s="224">
        <f t="shared" si="1"/>
        <v>927696.69</v>
      </c>
      <c r="K63" s="80"/>
      <c r="L63" s="77">
        <v>6733839.0199999996</v>
      </c>
      <c r="M63" s="233">
        <v>0</v>
      </c>
      <c r="N63" s="55">
        <f t="shared" si="11"/>
        <v>13344812.670000002</v>
      </c>
      <c r="O63" s="90"/>
      <c r="P63">
        <v>30923223</v>
      </c>
      <c r="Q63">
        <v>18841725</v>
      </c>
      <c r="R63">
        <v>309230</v>
      </c>
      <c r="S63" s="73">
        <f t="shared" si="3"/>
        <v>0</v>
      </c>
      <c r="T63" s="73">
        <f t="shared" si="4"/>
        <v>0</v>
      </c>
      <c r="U63" s="73">
        <f t="shared" si="5"/>
        <v>0</v>
      </c>
    </row>
    <row r="64" spans="1:21">
      <c r="A64" s="4">
        <v>251</v>
      </c>
      <c r="B64" s="4">
        <v>4</v>
      </c>
      <c r="C64" s="5" t="s">
        <v>138</v>
      </c>
      <c r="D64" s="5" t="s">
        <v>139</v>
      </c>
      <c r="E64" s="76">
        <v>10801</v>
      </c>
      <c r="F64" s="5" t="s">
        <v>145</v>
      </c>
      <c r="G64" s="214">
        <v>35742567</v>
      </c>
      <c r="H64" s="214">
        <v>21778183</v>
      </c>
      <c r="I64" s="84">
        <v>357430</v>
      </c>
      <c r="J64" s="224">
        <f t="shared" si="1"/>
        <v>1072277.01</v>
      </c>
      <c r="K64" s="80"/>
      <c r="L64" s="77">
        <v>11179273.57</v>
      </c>
      <c r="M64" s="233">
        <v>0</v>
      </c>
      <c r="N64" s="55">
        <f t="shared" si="11"/>
        <v>12028616.440000001</v>
      </c>
      <c r="O64" s="90"/>
      <c r="P64">
        <v>35742567</v>
      </c>
      <c r="Q64">
        <v>21778183</v>
      </c>
      <c r="R64">
        <v>357430</v>
      </c>
      <c r="S64" s="73">
        <f t="shared" si="3"/>
        <v>0</v>
      </c>
      <c r="T64" s="73">
        <f t="shared" si="4"/>
        <v>0</v>
      </c>
      <c r="U64" s="73">
        <f t="shared" si="5"/>
        <v>0</v>
      </c>
    </row>
    <row r="65" spans="1:21">
      <c r="A65" s="44"/>
      <c r="B65" s="45"/>
      <c r="C65" s="40"/>
      <c r="D65" s="47" t="s">
        <v>172</v>
      </c>
      <c r="E65" s="48"/>
      <c r="F65" s="48"/>
      <c r="G65" s="217">
        <f>G59+G60+G61+G62+G63+G64</f>
        <v>534460929</v>
      </c>
      <c r="H65" s="217">
        <f t="shared" ref="H65:N65" si="12">H59+H60+H61+H62+H63+H64</f>
        <v>325650584</v>
      </c>
      <c r="I65" s="217">
        <f t="shared" si="12"/>
        <v>5344610</v>
      </c>
      <c r="J65" s="225">
        <f t="shared" si="12"/>
        <v>16033827.869999997</v>
      </c>
      <c r="K65" s="86">
        <f t="shared" si="12"/>
        <v>0</v>
      </c>
      <c r="L65" s="86">
        <f t="shared" si="12"/>
        <v>78247369.74000001</v>
      </c>
      <c r="M65" s="234">
        <f t="shared" si="12"/>
        <v>0</v>
      </c>
      <c r="N65" s="86">
        <f t="shared" si="12"/>
        <v>268781652.13</v>
      </c>
      <c r="O65" s="90">
        <f>100*N65/G65</f>
        <v>50.290234055631032</v>
      </c>
      <c r="P65">
        <v>534460929</v>
      </c>
      <c r="Q65">
        <v>325650584</v>
      </c>
      <c r="R65">
        <v>5344610</v>
      </c>
      <c r="S65" s="73">
        <f t="shared" si="3"/>
        <v>0</v>
      </c>
      <c r="T65" s="73">
        <f t="shared" si="4"/>
        <v>0</v>
      </c>
      <c r="U65" s="73">
        <f t="shared" si="5"/>
        <v>0</v>
      </c>
    </row>
    <row r="66" spans="1:21">
      <c r="A66" s="4">
        <v>252</v>
      </c>
      <c r="B66" s="4">
        <v>4</v>
      </c>
      <c r="C66" s="5" t="s">
        <v>146</v>
      </c>
      <c r="D66" s="5" t="s">
        <v>147</v>
      </c>
      <c r="E66" s="76">
        <v>10661</v>
      </c>
      <c r="F66" s="5" t="s">
        <v>148</v>
      </c>
      <c r="G66" s="214">
        <v>433731859</v>
      </c>
      <c r="H66" s="214">
        <v>264275695</v>
      </c>
      <c r="I66" s="84">
        <v>4337180</v>
      </c>
      <c r="J66" s="224">
        <f t="shared" si="1"/>
        <v>13011955.77</v>
      </c>
      <c r="K66" s="80"/>
      <c r="L66" s="77">
        <v>0</v>
      </c>
      <c r="M66" s="235">
        <v>0</v>
      </c>
      <c r="N66" s="55">
        <f t="shared" ref="N66:N77" si="13">H66+I66+J66-K66-L66+M66</f>
        <v>281624830.76999998</v>
      </c>
      <c r="O66" s="90"/>
      <c r="P66">
        <v>433731859</v>
      </c>
      <c r="Q66">
        <v>264275695</v>
      </c>
      <c r="R66">
        <v>4337180</v>
      </c>
      <c r="S66" s="73">
        <f t="shared" si="3"/>
        <v>0</v>
      </c>
      <c r="T66" s="73">
        <f t="shared" si="4"/>
        <v>0</v>
      </c>
      <c r="U66" s="73">
        <f t="shared" si="5"/>
        <v>0</v>
      </c>
    </row>
    <row r="67" spans="1:21">
      <c r="A67" s="4">
        <v>253</v>
      </c>
      <c r="B67" s="4">
        <v>4</v>
      </c>
      <c r="C67" s="5" t="s">
        <v>146</v>
      </c>
      <c r="D67" s="5" t="s">
        <v>147</v>
      </c>
      <c r="E67" s="76">
        <v>10695</v>
      </c>
      <c r="F67" s="5" t="s">
        <v>149</v>
      </c>
      <c r="G67" s="214">
        <v>249022981</v>
      </c>
      <c r="H67" s="214">
        <v>151731352</v>
      </c>
      <c r="I67" s="84">
        <v>2490230</v>
      </c>
      <c r="J67" s="224">
        <f t="shared" si="1"/>
        <v>7470689.4299999997</v>
      </c>
      <c r="K67" s="80"/>
      <c r="L67" s="77">
        <v>0</v>
      </c>
      <c r="M67" s="235">
        <v>0</v>
      </c>
      <c r="N67" s="55">
        <f t="shared" si="13"/>
        <v>161692271.43000001</v>
      </c>
      <c r="O67" s="90"/>
      <c r="P67">
        <v>249022981</v>
      </c>
      <c r="Q67">
        <v>151731352</v>
      </c>
      <c r="R67">
        <v>2490230</v>
      </c>
      <c r="S67" s="73">
        <f t="shared" si="3"/>
        <v>0</v>
      </c>
      <c r="T67" s="73">
        <f t="shared" si="4"/>
        <v>0</v>
      </c>
      <c r="U67" s="73">
        <f t="shared" si="5"/>
        <v>0</v>
      </c>
    </row>
    <row r="68" spans="1:21">
      <c r="A68" s="4">
        <v>254</v>
      </c>
      <c r="B68" s="4">
        <v>4</v>
      </c>
      <c r="C68" s="5" t="s">
        <v>146</v>
      </c>
      <c r="D68" s="5" t="s">
        <v>147</v>
      </c>
      <c r="E68" s="76">
        <v>10807</v>
      </c>
      <c r="F68" s="5" t="s">
        <v>150</v>
      </c>
      <c r="G68" s="214">
        <v>67458789</v>
      </c>
      <c r="H68" s="214">
        <v>41103087</v>
      </c>
      <c r="I68" s="84">
        <v>674590</v>
      </c>
      <c r="J68" s="224">
        <f t="shared" si="1"/>
        <v>2023763.67</v>
      </c>
      <c r="K68" s="80"/>
      <c r="L68" s="77">
        <v>0</v>
      </c>
      <c r="M68" s="235">
        <v>0</v>
      </c>
      <c r="N68" s="55">
        <f t="shared" si="13"/>
        <v>43801440.670000002</v>
      </c>
      <c r="O68" s="90"/>
      <c r="P68">
        <v>67458789</v>
      </c>
      <c r="Q68">
        <v>41103087</v>
      </c>
      <c r="R68">
        <v>674590</v>
      </c>
      <c r="S68" s="73">
        <f t="shared" si="3"/>
        <v>0</v>
      </c>
      <c r="T68" s="73">
        <f t="shared" si="4"/>
        <v>0</v>
      </c>
      <c r="U68" s="73">
        <f t="shared" si="5"/>
        <v>0</v>
      </c>
    </row>
    <row r="69" spans="1:21">
      <c r="A69" s="4">
        <v>255</v>
      </c>
      <c r="B69" s="4">
        <v>4</v>
      </c>
      <c r="C69" s="5" t="s">
        <v>146</v>
      </c>
      <c r="D69" s="5" t="s">
        <v>147</v>
      </c>
      <c r="E69" s="76">
        <v>10808</v>
      </c>
      <c r="F69" s="5" t="s">
        <v>151</v>
      </c>
      <c r="G69" s="214">
        <v>50426609</v>
      </c>
      <c r="H69" s="214">
        <v>30725267</v>
      </c>
      <c r="I69" s="84">
        <v>504270</v>
      </c>
      <c r="J69" s="224">
        <f t="shared" si="1"/>
        <v>1512798.27</v>
      </c>
      <c r="K69" s="80"/>
      <c r="L69" s="77">
        <v>0</v>
      </c>
      <c r="M69" s="235">
        <v>0</v>
      </c>
      <c r="N69" s="55">
        <f t="shared" si="13"/>
        <v>32742335.27</v>
      </c>
      <c r="O69" s="90"/>
      <c r="P69">
        <v>50426609</v>
      </c>
      <c r="Q69">
        <v>30725267</v>
      </c>
      <c r="R69">
        <v>504270</v>
      </c>
      <c r="S69" s="73">
        <f t="shared" si="3"/>
        <v>0</v>
      </c>
      <c r="T69" s="73">
        <f t="shared" si="4"/>
        <v>0</v>
      </c>
      <c r="U69" s="73">
        <f t="shared" si="5"/>
        <v>0</v>
      </c>
    </row>
    <row r="70" spans="1:21">
      <c r="A70" s="4">
        <v>256</v>
      </c>
      <c r="B70" s="4">
        <v>4</v>
      </c>
      <c r="C70" s="5" t="s">
        <v>146</v>
      </c>
      <c r="D70" s="5" t="s">
        <v>147</v>
      </c>
      <c r="E70" s="76">
        <v>10809</v>
      </c>
      <c r="F70" s="5" t="s">
        <v>152</v>
      </c>
      <c r="G70" s="214">
        <v>29403977</v>
      </c>
      <c r="H70" s="214">
        <v>17916038</v>
      </c>
      <c r="I70" s="84">
        <v>294040</v>
      </c>
      <c r="J70" s="224">
        <f t="shared" ref="J70:J82" si="14">ROUND(G70*0.03,2)</f>
        <v>882119.31</v>
      </c>
      <c r="K70" s="80"/>
      <c r="L70" s="77">
        <v>0</v>
      </c>
      <c r="M70" s="235">
        <v>0</v>
      </c>
      <c r="N70" s="55">
        <f t="shared" si="13"/>
        <v>19092197.309999999</v>
      </c>
      <c r="O70" s="90"/>
      <c r="P70">
        <v>29403977</v>
      </c>
      <c r="Q70">
        <v>17916038</v>
      </c>
      <c r="R70">
        <v>294040</v>
      </c>
      <c r="S70" s="73">
        <f t="shared" ref="S70:S83" si="15">G70-P70</f>
        <v>0</v>
      </c>
      <c r="T70" s="73">
        <f t="shared" ref="T70:T83" si="16">H70-Q70</f>
        <v>0</v>
      </c>
      <c r="U70" s="73">
        <f t="shared" ref="U70:U83" si="17">I70-R70</f>
        <v>0</v>
      </c>
    </row>
    <row r="71" spans="1:21">
      <c r="A71" s="4">
        <v>257</v>
      </c>
      <c r="B71" s="4">
        <v>4</v>
      </c>
      <c r="C71" s="5" t="s">
        <v>146</v>
      </c>
      <c r="D71" s="5" t="s">
        <v>147</v>
      </c>
      <c r="E71" s="76">
        <v>10810</v>
      </c>
      <c r="F71" s="5" t="s">
        <v>153</v>
      </c>
      <c r="G71" s="214">
        <v>30099383</v>
      </c>
      <c r="H71" s="214">
        <v>18339753</v>
      </c>
      <c r="I71" s="84">
        <v>300990</v>
      </c>
      <c r="J71" s="224">
        <f t="shared" si="14"/>
        <v>902981.49</v>
      </c>
      <c r="K71" s="80"/>
      <c r="L71" s="77">
        <v>9089189.2100000009</v>
      </c>
      <c r="M71" s="235">
        <v>0</v>
      </c>
      <c r="N71" s="55">
        <f t="shared" si="13"/>
        <v>10454535.279999997</v>
      </c>
      <c r="O71" s="90"/>
      <c r="P71">
        <v>30099383</v>
      </c>
      <c r="Q71">
        <v>18339753</v>
      </c>
      <c r="R71">
        <v>300990</v>
      </c>
      <c r="S71" s="73">
        <f t="shared" si="15"/>
        <v>0</v>
      </c>
      <c r="T71" s="73">
        <f t="shared" si="16"/>
        <v>0</v>
      </c>
      <c r="U71" s="73">
        <f t="shared" si="17"/>
        <v>0</v>
      </c>
    </row>
    <row r="72" spans="1:21">
      <c r="A72" s="4">
        <v>258</v>
      </c>
      <c r="B72" s="4">
        <v>4</v>
      </c>
      <c r="C72" s="5" t="s">
        <v>146</v>
      </c>
      <c r="D72" s="5" t="s">
        <v>147</v>
      </c>
      <c r="E72" s="76">
        <v>10811</v>
      </c>
      <c r="F72" s="5" t="s">
        <v>154</v>
      </c>
      <c r="G72" s="214">
        <v>35295880</v>
      </c>
      <c r="H72" s="214">
        <v>21506013</v>
      </c>
      <c r="I72" s="84">
        <v>352960</v>
      </c>
      <c r="J72" s="224">
        <f t="shared" si="14"/>
        <v>1058876.3999999999</v>
      </c>
      <c r="K72" s="80"/>
      <c r="L72" s="77">
        <v>1000000</v>
      </c>
      <c r="M72" s="235">
        <v>0</v>
      </c>
      <c r="N72" s="55">
        <f t="shared" si="13"/>
        <v>21917849.399999999</v>
      </c>
      <c r="O72" s="90"/>
      <c r="P72">
        <v>35295880</v>
      </c>
      <c r="Q72">
        <v>21506013</v>
      </c>
      <c r="R72">
        <v>352960</v>
      </c>
      <c r="S72" s="73">
        <f t="shared" si="15"/>
        <v>0</v>
      </c>
      <c r="T72" s="73">
        <f t="shared" si="16"/>
        <v>0</v>
      </c>
      <c r="U72" s="73">
        <f t="shared" si="17"/>
        <v>0</v>
      </c>
    </row>
    <row r="73" spans="1:21">
      <c r="A73" s="4">
        <v>259</v>
      </c>
      <c r="B73" s="4">
        <v>4</v>
      </c>
      <c r="C73" s="5" t="s">
        <v>146</v>
      </c>
      <c r="D73" s="5" t="s">
        <v>147</v>
      </c>
      <c r="E73" s="76">
        <v>10812</v>
      </c>
      <c r="F73" s="5" t="s">
        <v>155</v>
      </c>
      <c r="G73" s="214">
        <v>21740680</v>
      </c>
      <c r="H73" s="214">
        <v>13246740</v>
      </c>
      <c r="I73" s="84">
        <v>217410</v>
      </c>
      <c r="J73" s="224">
        <f t="shared" si="14"/>
        <v>652220.4</v>
      </c>
      <c r="K73" s="80"/>
      <c r="L73" s="77">
        <v>8256643.3300000001</v>
      </c>
      <c r="M73" s="235">
        <v>0</v>
      </c>
      <c r="N73" s="55">
        <f t="shared" si="13"/>
        <v>5859727.0700000003</v>
      </c>
      <c r="O73" s="90"/>
      <c r="P73">
        <v>21740680</v>
      </c>
      <c r="Q73">
        <v>13246740</v>
      </c>
      <c r="R73">
        <v>217410</v>
      </c>
      <c r="S73" s="73">
        <f t="shared" si="15"/>
        <v>0</v>
      </c>
      <c r="T73" s="73">
        <f t="shared" si="16"/>
        <v>0</v>
      </c>
      <c r="U73" s="73">
        <f t="shared" si="17"/>
        <v>0</v>
      </c>
    </row>
    <row r="74" spans="1:21">
      <c r="A74" s="4">
        <v>260</v>
      </c>
      <c r="B74" s="4">
        <v>4</v>
      </c>
      <c r="C74" s="5" t="s">
        <v>146</v>
      </c>
      <c r="D74" s="5" t="s">
        <v>147</v>
      </c>
      <c r="E74" s="76">
        <v>10813</v>
      </c>
      <c r="F74" s="5" t="s">
        <v>156</v>
      </c>
      <c r="G74" s="214">
        <v>25107628</v>
      </c>
      <c r="H74" s="214">
        <v>15298244</v>
      </c>
      <c r="I74" s="84">
        <v>251080</v>
      </c>
      <c r="J74" s="224">
        <f t="shared" si="14"/>
        <v>753228.84</v>
      </c>
      <c r="K74" s="80"/>
      <c r="L74" s="77">
        <v>7700056.4000000004</v>
      </c>
      <c r="M74" s="235">
        <v>0</v>
      </c>
      <c r="N74" s="55">
        <f t="shared" si="13"/>
        <v>8602496.4399999995</v>
      </c>
      <c r="O74" s="90"/>
      <c r="P74">
        <v>25107628</v>
      </c>
      <c r="Q74">
        <v>15298244</v>
      </c>
      <c r="R74">
        <v>251080</v>
      </c>
      <c r="S74" s="73">
        <f t="shared" si="15"/>
        <v>0</v>
      </c>
      <c r="T74" s="73">
        <f t="shared" si="16"/>
        <v>0</v>
      </c>
      <c r="U74" s="73">
        <f t="shared" si="17"/>
        <v>0</v>
      </c>
    </row>
    <row r="75" spans="1:21">
      <c r="A75" s="4">
        <v>261</v>
      </c>
      <c r="B75" s="4">
        <v>4</v>
      </c>
      <c r="C75" s="5" t="s">
        <v>146</v>
      </c>
      <c r="D75" s="5" t="s">
        <v>147</v>
      </c>
      <c r="E75" s="76">
        <v>10814</v>
      </c>
      <c r="F75" s="5" t="s">
        <v>157</v>
      </c>
      <c r="G75" s="214">
        <v>45237691</v>
      </c>
      <c r="H75" s="214">
        <v>27563625</v>
      </c>
      <c r="I75" s="84">
        <v>452380</v>
      </c>
      <c r="J75" s="224">
        <f t="shared" si="14"/>
        <v>1357130.73</v>
      </c>
      <c r="K75" s="80"/>
      <c r="L75" s="77">
        <v>8571948.4600000009</v>
      </c>
      <c r="M75" s="235">
        <v>0</v>
      </c>
      <c r="N75" s="55">
        <f t="shared" si="13"/>
        <v>20801187.27</v>
      </c>
      <c r="O75" s="90"/>
      <c r="P75">
        <v>45237691</v>
      </c>
      <c r="Q75">
        <v>27563625</v>
      </c>
      <c r="R75">
        <v>452380</v>
      </c>
      <c r="S75" s="73">
        <f t="shared" si="15"/>
        <v>0</v>
      </c>
      <c r="T75" s="73">
        <f t="shared" si="16"/>
        <v>0</v>
      </c>
      <c r="U75" s="73">
        <f t="shared" si="17"/>
        <v>0</v>
      </c>
    </row>
    <row r="76" spans="1:21">
      <c r="A76" s="4">
        <v>262</v>
      </c>
      <c r="B76" s="4">
        <v>4</v>
      </c>
      <c r="C76" s="5" t="s">
        <v>146</v>
      </c>
      <c r="D76" s="5" t="s">
        <v>147</v>
      </c>
      <c r="E76" s="76">
        <v>10815</v>
      </c>
      <c r="F76" s="5" t="s">
        <v>158</v>
      </c>
      <c r="G76" s="214">
        <v>38025229</v>
      </c>
      <c r="H76" s="214">
        <v>23169024</v>
      </c>
      <c r="I76" s="84">
        <v>380250</v>
      </c>
      <c r="J76" s="224">
        <f t="shared" si="14"/>
        <v>1140756.8700000001</v>
      </c>
      <c r="K76" s="80"/>
      <c r="L76" s="77">
        <v>1000000</v>
      </c>
      <c r="M76" s="235">
        <v>0</v>
      </c>
      <c r="N76" s="55">
        <f t="shared" si="13"/>
        <v>23690030.870000001</v>
      </c>
      <c r="O76" s="90"/>
      <c r="P76">
        <v>38025229</v>
      </c>
      <c r="Q76">
        <v>23169024</v>
      </c>
      <c r="R76">
        <v>380250</v>
      </c>
      <c r="S76" s="73">
        <f t="shared" si="15"/>
        <v>0</v>
      </c>
      <c r="T76" s="73">
        <f t="shared" si="16"/>
        <v>0</v>
      </c>
      <c r="U76" s="73">
        <f t="shared" si="17"/>
        <v>0</v>
      </c>
    </row>
    <row r="77" spans="1:21">
      <c r="A77" s="4">
        <v>263</v>
      </c>
      <c r="B77" s="4">
        <v>4</v>
      </c>
      <c r="C77" s="5" t="s">
        <v>146</v>
      </c>
      <c r="D77" s="5" t="s">
        <v>147</v>
      </c>
      <c r="E77" s="76">
        <v>10816</v>
      </c>
      <c r="F77" s="5" t="s">
        <v>159</v>
      </c>
      <c r="G77" s="214">
        <v>27178789</v>
      </c>
      <c r="H77" s="214">
        <v>16560216</v>
      </c>
      <c r="I77" s="84">
        <v>271790</v>
      </c>
      <c r="J77" s="224">
        <f t="shared" si="14"/>
        <v>815363.67</v>
      </c>
      <c r="K77" s="80"/>
      <c r="L77" s="77">
        <v>1872817.75</v>
      </c>
      <c r="M77" s="235">
        <v>0</v>
      </c>
      <c r="N77" s="55">
        <f t="shared" si="13"/>
        <v>15774551.920000002</v>
      </c>
      <c r="O77" s="90"/>
      <c r="P77">
        <v>27178789</v>
      </c>
      <c r="Q77">
        <v>16560216</v>
      </c>
      <c r="R77">
        <v>271790</v>
      </c>
      <c r="S77" s="73">
        <f t="shared" si="15"/>
        <v>0</v>
      </c>
      <c r="T77" s="73">
        <f t="shared" si="16"/>
        <v>0</v>
      </c>
      <c r="U77" s="73">
        <f t="shared" si="17"/>
        <v>0</v>
      </c>
    </row>
    <row r="78" spans="1:21">
      <c r="A78" s="44"/>
      <c r="B78" s="45"/>
      <c r="C78" s="40"/>
      <c r="D78" s="47" t="s">
        <v>173</v>
      </c>
      <c r="E78" s="48"/>
      <c r="F78" s="48"/>
      <c r="G78" s="217">
        <f>G66+G67+G68+G69+G70+G71+G72+G73+G74+G75+G76+G77</f>
        <v>1052729495</v>
      </c>
      <c r="H78" s="217">
        <f t="shared" ref="H78:N78" si="18">H66+H67+H68+H69+H70+H71+H72+H73+H74+H75+H76+H77</f>
        <v>641435054</v>
      </c>
      <c r="I78" s="217">
        <f t="shared" si="18"/>
        <v>10527170</v>
      </c>
      <c r="J78" s="225">
        <f t="shared" si="18"/>
        <v>31581884.849999994</v>
      </c>
      <c r="K78" s="86">
        <f t="shared" si="18"/>
        <v>0</v>
      </c>
      <c r="L78" s="86">
        <f t="shared" si="18"/>
        <v>37490655.149999999</v>
      </c>
      <c r="M78" s="234">
        <f t="shared" si="18"/>
        <v>0</v>
      </c>
      <c r="N78" s="86">
        <f t="shared" si="18"/>
        <v>646053453.69999993</v>
      </c>
      <c r="O78" s="90">
        <f>100*N78/G78</f>
        <v>61.36936950740607</v>
      </c>
      <c r="P78">
        <v>1052729495</v>
      </c>
      <c r="Q78">
        <v>641435054</v>
      </c>
      <c r="R78">
        <v>10527170</v>
      </c>
      <c r="S78" s="73">
        <f t="shared" si="15"/>
        <v>0</v>
      </c>
      <c r="T78" s="73">
        <f t="shared" si="16"/>
        <v>0</v>
      </c>
      <c r="U78" s="73">
        <f t="shared" si="17"/>
        <v>0</v>
      </c>
    </row>
    <row r="79" spans="1:21">
      <c r="A79" s="4">
        <v>264</v>
      </c>
      <c r="B79" s="4">
        <v>4</v>
      </c>
      <c r="C79" s="5" t="s">
        <v>160</v>
      </c>
      <c r="D79" s="5" t="s">
        <v>161</v>
      </c>
      <c r="E79" s="76">
        <v>10698</v>
      </c>
      <c r="F79" s="5" t="s">
        <v>162</v>
      </c>
      <c r="G79" s="214">
        <v>261437971</v>
      </c>
      <c r="H79" s="214">
        <v>159295888</v>
      </c>
      <c r="I79" s="84">
        <v>2614380</v>
      </c>
      <c r="J79" s="224">
        <f t="shared" si="14"/>
        <v>7843139.1299999999</v>
      </c>
      <c r="K79" s="80"/>
      <c r="L79" s="77">
        <v>0</v>
      </c>
      <c r="M79" s="235">
        <v>0</v>
      </c>
      <c r="N79" s="55">
        <f t="shared" ref="N79:N82" si="19">H79+I79+J79-K79-L79+M79</f>
        <v>169753407.13</v>
      </c>
      <c r="P79">
        <v>261437971</v>
      </c>
      <c r="Q79">
        <v>159295888</v>
      </c>
      <c r="R79">
        <v>2614380</v>
      </c>
      <c r="S79" s="73">
        <f t="shared" si="15"/>
        <v>0</v>
      </c>
      <c r="T79" s="73">
        <f t="shared" si="16"/>
        <v>0</v>
      </c>
      <c r="U79" s="73">
        <f t="shared" si="17"/>
        <v>0</v>
      </c>
    </row>
    <row r="80" spans="1:21">
      <c r="A80" s="4">
        <v>265</v>
      </c>
      <c r="B80" s="4">
        <v>4</v>
      </c>
      <c r="C80" s="5" t="s">
        <v>160</v>
      </c>
      <c r="D80" s="5" t="s">
        <v>161</v>
      </c>
      <c r="E80" s="76">
        <v>10863</v>
      </c>
      <c r="F80" s="5" t="s">
        <v>163</v>
      </c>
      <c r="G80" s="214">
        <v>36601316</v>
      </c>
      <c r="H80" s="214">
        <v>22301424</v>
      </c>
      <c r="I80" s="84">
        <v>366010</v>
      </c>
      <c r="J80" s="224">
        <f t="shared" si="14"/>
        <v>1098039.48</v>
      </c>
      <c r="K80" s="80"/>
      <c r="L80" s="77">
        <v>9539479.1400000006</v>
      </c>
      <c r="M80" s="235">
        <v>0</v>
      </c>
      <c r="N80" s="55">
        <f t="shared" si="19"/>
        <v>14225994.34</v>
      </c>
      <c r="P80">
        <v>36601316</v>
      </c>
      <c r="Q80">
        <v>22301424</v>
      </c>
      <c r="R80">
        <v>366010</v>
      </c>
      <c r="S80" s="73">
        <f t="shared" si="15"/>
        <v>0</v>
      </c>
      <c r="T80" s="73">
        <f t="shared" si="16"/>
        <v>0</v>
      </c>
      <c r="U80" s="73">
        <f t="shared" si="17"/>
        <v>0</v>
      </c>
    </row>
    <row r="81" spans="1:21">
      <c r="A81" s="4">
        <v>266</v>
      </c>
      <c r="B81" s="4">
        <v>4</v>
      </c>
      <c r="C81" s="5" t="s">
        <v>160</v>
      </c>
      <c r="D81" s="5" t="s">
        <v>161</v>
      </c>
      <c r="E81" s="76">
        <v>10864</v>
      </c>
      <c r="F81" s="5" t="s">
        <v>164</v>
      </c>
      <c r="G81" s="214">
        <v>72139876</v>
      </c>
      <c r="H81" s="214">
        <v>43955304</v>
      </c>
      <c r="I81" s="84">
        <v>721400</v>
      </c>
      <c r="J81" s="224">
        <f t="shared" si="14"/>
        <v>2164196.2799999998</v>
      </c>
      <c r="K81" s="80"/>
      <c r="L81" s="77">
        <v>0</v>
      </c>
      <c r="M81" s="235">
        <v>0</v>
      </c>
      <c r="N81" s="55">
        <f t="shared" si="19"/>
        <v>46840900.280000001</v>
      </c>
      <c r="P81">
        <v>72139876</v>
      </c>
      <c r="Q81">
        <v>43955304</v>
      </c>
      <c r="R81">
        <v>721400</v>
      </c>
      <c r="S81" s="73">
        <f t="shared" si="15"/>
        <v>0</v>
      </c>
      <c r="T81" s="73">
        <f t="shared" si="16"/>
        <v>0</v>
      </c>
      <c r="U81" s="73">
        <f t="shared" si="17"/>
        <v>0</v>
      </c>
    </row>
    <row r="82" spans="1:21">
      <c r="A82" s="4">
        <v>267</v>
      </c>
      <c r="B82" s="4">
        <v>4</v>
      </c>
      <c r="C82" s="5" t="s">
        <v>160</v>
      </c>
      <c r="D82" s="5" t="s">
        <v>161</v>
      </c>
      <c r="E82" s="76">
        <v>10865</v>
      </c>
      <c r="F82" s="5" t="s">
        <v>165</v>
      </c>
      <c r="G82" s="214">
        <v>54923229</v>
      </c>
      <c r="H82" s="214">
        <v>33465087</v>
      </c>
      <c r="I82" s="84">
        <v>549230</v>
      </c>
      <c r="J82" s="224">
        <f t="shared" si="14"/>
        <v>1647696.87</v>
      </c>
      <c r="K82" s="80"/>
      <c r="L82" s="77">
        <v>4159206.47</v>
      </c>
      <c r="M82" s="235">
        <v>0</v>
      </c>
      <c r="N82" s="55">
        <f t="shared" si="19"/>
        <v>31502807.399999999</v>
      </c>
      <c r="P82">
        <v>54923229</v>
      </c>
      <c r="Q82">
        <v>33465087</v>
      </c>
      <c r="R82">
        <v>549230</v>
      </c>
      <c r="S82" s="73">
        <f t="shared" si="15"/>
        <v>0</v>
      </c>
      <c r="T82" s="73">
        <f t="shared" si="16"/>
        <v>0</v>
      </c>
      <c r="U82" s="73">
        <f t="shared" si="17"/>
        <v>0</v>
      </c>
    </row>
    <row r="83" spans="1:21">
      <c r="A83" s="44"/>
      <c r="B83" s="45"/>
      <c r="C83" s="40"/>
      <c r="D83" s="47" t="s">
        <v>174</v>
      </c>
      <c r="E83" s="48"/>
      <c r="F83" s="48"/>
      <c r="G83" s="218">
        <f>G79+G80+G81+G82</f>
        <v>425102392</v>
      </c>
      <c r="H83" s="218">
        <f t="shared" ref="H83:N83" si="20">H79+H80+H81+H82</f>
        <v>259017703</v>
      </c>
      <c r="I83" s="217">
        <f t="shared" si="20"/>
        <v>4251020</v>
      </c>
      <c r="J83" s="225">
        <f t="shared" si="20"/>
        <v>12753071.759999998</v>
      </c>
      <c r="K83" s="86">
        <f t="shared" si="20"/>
        <v>0</v>
      </c>
      <c r="L83" s="86">
        <f t="shared" si="20"/>
        <v>13698685.610000001</v>
      </c>
      <c r="M83" s="234">
        <f t="shared" si="20"/>
        <v>0</v>
      </c>
      <c r="N83" s="86">
        <f t="shared" si="20"/>
        <v>262323109.15000001</v>
      </c>
      <c r="O83" s="90">
        <f>100*N83/G83</f>
        <v>61.708217616898281</v>
      </c>
      <c r="P83">
        <v>425102392</v>
      </c>
      <c r="Q83">
        <v>259017703</v>
      </c>
      <c r="R83">
        <v>4251020</v>
      </c>
      <c r="S83" s="73">
        <f t="shared" si="15"/>
        <v>0</v>
      </c>
      <c r="T83" s="73">
        <f t="shared" si="16"/>
        <v>0</v>
      </c>
      <c r="U83" s="73">
        <f t="shared" si="17"/>
        <v>0</v>
      </c>
    </row>
    <row r="84" spans="1:21">
      <c r="A84" s="298" t="s">
        <v>166</v>
      </c>
      <c r="B84" s="298"/>
      <c r="C84" s="298"/>
      <c r="D84" s="298"/>
      <c r="E84" s="298"/>
      <c r="F84" s="298"/>
      <c r="G84" s="219">
        <f>G11+G21+G38+G46+G58+G65+G78+G83</f>
        <v>5546199881</v>
      </c>
      <c r="H84" s="219">
        <f t="shared" ref="H84:N84" si="21">H11+H21+H38+H46+H58+H65+H78+H83</f>
        <v>3379336324</v>
      </c>
      <c r="I84" s="220">
        <f t="shared" si="21"/>
        <v>55461900</v>
      </c>
      <c r="J84" s="226">
        <f t="shared" si="21"/>
        <v>166385996.42999998</v>
      </c>
      <c r="K84" s="85">
        <f t="shared" si="21"/>
        <v>0</v>
      </c>
      <c r="L84" s="85">
        <f t="shared" si="21"/>
        <v>166385996.43000004</v>
      </c>
      <c r="M84" s="236">
        <f t="shared" si="21"/>
        <v>9.3132257461547852E-10</v>
      </c>
      <c r="N84" s="85">
        <f t="shared" si="21"/>
        <v>3434798224.0000005</v>
      </c>
    </row>
  </sheetData>
  <mergeCells count="2">
    <mergeCell ref="A84:F84"/>
    <mergeCell ref="O47:O49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84"/>
  <sheetViews>
    <sheetView topLeftCell="D2" workbookViewId="0">
      <pane xSplit="3" ySplit="3" topLeftCell="L11" activePane="bottomRight" state="frozen"/>
      <selection activeCell="D2" sqref="D2"/>
      <selection pane="topRight" activeCell="G2" sqref="G2"/>
      <selection pane="bottomLeft" activeCell="D5" sqref="D5"/>
      <selection pane="bottomRight" activeCell="AA84" sqref="AA84"/>
    </sheetView>
  </sheetViews>
  <sheetFormatPr defaultRowHeight="12.75"/>
  <cols>
    <col min="1" max="1" width="5.7109375" customWidth="1"/>
    <col min="2" max="2" width="8.5703125" customWidth="1"/>
    <col min="3" max="3" width="0" hidden="1" customWidth="1"/>
    <col min="4" max="4" width="11.28515625" customWidth="1"/>
    <col min="5" max="5" width="7.42578125" customWidth="1"/>
    <col min="6" max="6" width="21.85546875" customWidth="1"/>
    <col min="7" max="8" width="16.85546875" style="73" customWidth="1"/>
    <col min="9" max="9" width="16.28515625" style="73" customWidth="1"/>
    <col min="10" max="10" width="17.7109375" style="227" customWidth="1"/>
    <col min="11" max="11" width="18.140625" customWidth="1"/>
    <col min="12" max="12" width="18.140625" style="230" customWidth="1"/>
    <col min="13" max="13" width="17.140625" style="227" customWidth="1"/>
    <col min="14" max="14" width="18.140625" customWidth="1"/>
    <col min="15" max="17" width="15.28515625" hidden="1" customWidth="1"/>
    <col min="18" max="18" width="13.28515625" hidden="1" customWidth="1"/>
    <col min="19" max="19" width="0" hidden="1" customWidth="1"/>
    <col min="20" max="20" width="15.28515625" hidden="1" customWidth="1"/>
    <col min="21" max="23" width="0" hidden="1" customWidth="1"/>
    <col min="24" max="24" width="19.85546875" customWidth="1"/>
    <col min="25" max="25" width="17.42578125" customWidth="1"/>
    <col min="26" max="26" width="18.42578125" customWidth="1"/>
    <col min="27" max="27" width="17.42578125" customWidth="1"/>
  </cols>
  <sheetData>
    <row r="2" spans="1:27" s="1" customFormat="1" ht="21" customHeight="1">
      <c r="A2" s="70" t="s">
        <v>177</v>
      </c>
      <c r="B2" s="12"/>
      <c r="G2" s="9"/>
      <c r="H2" s="73"/>
      <c r="I2" s="9"/>
      <c r="J2" s="221"/>
      <c r="K2" s="9"/>
      <c r="L2" s="228"/>
      <c r="M2" s="221"/>
      <c r="N2" s="9"/>
    </row>
    <row r="3" spans="1:27" s="14" customFormat="1" ht="27.75" customHeight="1">
      <c r="A3" s="182"/>
      <c r="B3" s="182"/>
      <c r="C3" s="182"/>
      <c r="D3" s="182"/>
      <c r="E3" s="182"/>
      <c r="F3" s="182"/>
      <c r="G3" s="215" t="s">
        <v>0</v>
      </c>
      <c r="H3" s="215" t="s">
        <v>1</v>
      </c>
      <c r="I3" s="215" t="s">
        <v>178</v>
      </c>
      <c r="J3" s="222" t="s">
        <v>309</v>
      </c>
      <c r="K3" s="54" t="s">
        <v>4</v>
      </c>
      <c r="L3" s="229" t="s">
        <v>5</v>
      </c>
      <c r="M3" s="231" t="s">
        <v>6</v>
      </c>
      <c r="N3" s="255" t="s">
        <v>64</v>
      </c>
      <c r="X3" s="286" t="s">
        <v>500</v>
      </c>
      <c r="Y3" s="289">
        <v>10</v>
      </c>
      <c r="Z3" s="297" t="s">
        <v>503</v>
      </c>
      <c r="AA3" s="297" t="s">
        <v>504</v>
      </c>
    </row>
    <row r="4" spans="1:27" s="3" customFormat="1" ht="75" customHeight="1">
      <c r="A4" s="256" t="s">
        <v>10</v>
      </c>
      <c r="B4" s="256" t="s">
        <v>16</v>
      </c>
      <c r="C4" s="256" t="s">
        <v>7</v>
      </c>
      <c r="D4" s="256" t="s">
        <v>8</v>
      </c>
      <c r="E4" s="256" t="s">
        <v>14</v>
      </c>
      <c r="F4" s="256" t="s">
        <v>9</v>
      </c>
      <c r="G4" s="216" t="s">
        <v>18</v>
      </c>
      <c r="H4" s="216" t="s">
        <v>36</v>
      </c>
      <c r="I4" s="216" t="s">
        <v>65</v>
      </c>
      <c r="J4" s="223" t="s">
        <v>35</v>
      </c>
      <c r="K4" s="56" t="s">
        <v>66</v>
      </c>
      <c r="L4" s="247" t="s">
        <v>77</v>
      </c>
      <c r="M4" s="232" t="s">
        <v>37</v>
      </c>
      <c r="N4" s="53" t="s">
        <v>19</v>
      </c>
      <c r="O4" s="3" t="s">
        <v>477</v>
      </c>
      <c r="X4" s="95" t="s">
        <v>499</v>
      </c>
      <c r="Y4" s="289" t="s">
        <v>498</v>
      </c>
      <c r="Z4" s="297" t="s">
        <v>501</v>
      </c>
      <c r="AA4" s="297" t="s">
        <v>502</v>
      </c>
    </row>
    <row r="5" spans="1:27" hidden="1">
      <c r="A5" s="4">
        <v>197</v>
      </c>
      <c r="B5" s="4">
        <v>4</v>
      </c>
      <c r="C5" s="5" t="s">
        <v>79</v>
      </c>
      <c r="D5" s="5" t="s">
        <v>80</v>
      </c>
      <c r="E5" s="76">
        <v>10686</v>
      </c>
      <c r="F5" s="5" t="s">
        <v>81</v>
      </c>
      <c r="G5" s="214">
        <v>355041222</v>
      </c>
      <c r="H5" s="214">
        <v>216328968</v>
      </c>
      <c r="I5" s="84">
        <v>3550410</v>
      </c>
      <c r="J5" s="224">
        <f>ROUND(G5*0.03,2)</f>
        <v>10651236.66</v>
      </c>
      <c r="K5" s="80"/>
      <c r="L5" s="77">
        <v>0</v>
      </c>
      <c r="M5" s="233">
        <v>0</v>
      </c>
      <c r="N5" s="55">
        <f>H5+I5+J5-K5-L5+M5</f>
        <v>230530614.66</v>
      </c>
      <c r="P5">
        <v>355041222</v>
      </c>
      <c r="Q5">
        <v>216328968</v>
      </c>
      <c r="R5">
        <v>3550410</v>
      </c>
      <c r="S5" s="73">
        <f>G5-P5</f>
        <v>0</v>
      </c>
      <c r="T5" s="73">
        <f t="shared" ref="T5:U20" si="0">H5-Q5</f>
        <v>0</v>
      </c>
      <c r="U5" s="73">
        <f t="shared" si="0"/>
        <v>0</v>
      </c>
      <c r="X5" s="80"/>
      <c r="Y5" s="80"/>
      <c r="Z5" s="80"/>
      <c r="AA5" s="80"/>
    </row>
    <row r="6" spans="1:27" hidden="1">
      <c r="A6" s="4">
        <v>198</v>
      </c>
      <c r="B6" s="4">
        <v>4</v>
      </c>
      <c r="C6" s="5" t="s">
        <v>79</v>
      </c>
      <c r="D6" s="5" t="s">
        <v>80</v>
      </c>
      <c r="E6" s="76">
        <v>10756</v>
      </c>
      <c r="F6" s="5" t="s">
        <v>82</v>
      </c>
      <c r="G6" s="214">
        <v>58124884</v>
      </c>
      <c r="H6" s="214">
        <v>35415877</v>
      </c>
      <c r="I6" s="84">
        <v>581250</v>
      </c>
      <c r="J6" s="224">
        <f t="shared" ref="J6:J69" si="1">ROUND(G6*0.03,2)</f>
        <v>1743746.52</v>
      </c>
      <c r="K6" s="80"/>
      <c r="L6" s="77">
        <v>0</v>
      </c>
      <c r="M6" s="233">
        <v>0</v>
      </c>
      <c r="N6" s="55">
        <f t="shared" ref="N6:N57" si="2">H6+I6+J6-K6-L6+M6</f>
        <v>37740873.520000003</v>
      </c>
      <c r="P6">
        <v>58124884</v>
      </c>
      <c r="Q6">
        <v>35415877</v>
      </c>
      <c r="R6">
        <v>581250</v>
      </c>
      <c r="S6" s="73">
        <f t="shared" ref="S6:U69" si="3">G6-P6</f>
        <v>0</v>
      </c>
      <c r="T6" s="73">
        <f t="shared" si="0"/>
        <v>0</v>
      </c>
      <c r="U6" s="73">
        <f t="shared" si="0"/>
        <v>0</v>
      </c>
      <c r="X6" s="80"/>
      <c r="Y6" s="80"/>
      <c r="Z6" s="80"/>
      <c r="AA6" s="80"/>
    </row>
    <row r="7" spans="1:27" hidden="1">
      <c r="A7" s="4">
        <v>199</v>
      </c>
      <c r="B7" s="4">
        <v>4</v>
      </c>
      <c r="C7" s="5" t="s">
        <v>79</v>
      </c>
      <c r="D7" s="5" t="s">
        <v>80</v>
      </c>
      <c r="E7" s="76">
        <v>10757</v>
      </c>
      <c r="F7" s="5" t="s">
        <v>83</v>
      </c>
      <c r="G7" s="214">
        <v>59586007</v>
      </c>
      <c r="H7" s="214">
        <v>36306149</v>
      </c>
      <c r="I7" s="84">
        <v>595860</v>
      </c>
      <c r="J7" s="224">
        <f t="shared" si="1"/>
        <v>1787580.21</v>
      </c>
      <c r="K7" s="80"/>
      <c r="L7" s="77">
        <v>0</v>
      </c>
      <c r="M7" s="233">
        <v>0</v>
      </c>
      <c r="N7" s="55">
        <f t="shared" si="2"/>
        <v>38689589.210000001</v>
      </c>
      <c r="P7">
        <v>59586007</v>
      </c>
      <c r="Q7">
        <v>36306149</v>
      </c>
      <c r="R7">
        <v>595860</v>
      </c>
      <c r="S7" s="73">
        <f t="shared" si="3"/>
        <v>0</v>
      </c>
      <c r="T7" s="73">
        <f t="shared" si="0"/>
        <v>0</v>
      </c>
      <c r="U7" s="73">
        <f t="shared" si="0"/>
        <v>0</v>
      </c>
      <c r="X7" s="80"/>
      <c r="Y7" s="80"/>
      <c r="Z7" s="80"/>
      <c r="AA7" s="80"/>
    </row>
    <row r="8" spans="1:27" hidden="1">
      <c r="A8" s="4">
        <v>200</v>
      </c>
      <c r="B8" s="4">
        <v>4</v>
      </c>
      <c r="C8" s="5" t="s">
        <v>79</v>
      </c>
      <c r="D8" s="5" t="s">
        <v>80</v>
      </c>
      <c r="E8" s="76">
        <v>10758</v>
      </c>
      <c r="F8" s="5" t="s">
        <v>84</v>
      </c>
      <c r="G8" s="214">
        <v>66089981</v>
      </c>
      <c r="H8" s="214">
        <v>40269063</v>
      </c>
      <c r="I8" s="84">
        <v>660900</v>
      </c>
      <c r="J8" s="224">
        <f t="shared" si="1"/>
        <v>1982699.43</v>
      </c>
      <c r="K8" s="80"/>
      <c r="L8" s="77">
        <v>0</v>
      </c>
      <c r="M8" s="233">
        <v>0</v>
      </c>
      <c r="N8" s="55">
        <f t="shared" si="2"/>
        <v>42912662.43</v>
      </c>
      <c r="P8">
        <v>66089981</v>
      </c>
      <c r="Q8">
        <v>40269063</v>
      </c>
      <c r="R8">
        <v>660900</v>
      </c>
      <c r="S8" s="73">
        <f t="shared" si="3"/>
        <v>0</v>
      </c>
      <c r="T8" s="73">
        <f t="shared" si="0"/>
        <v>0</v>
      </c>
      <c r="U8" s="73">
        <f t="shared" si="0"/>
        <v>0</v>
      </c>
      <c r="X8" s="80"/>
      <c r="Y8" s="80"/>
      <c r="Z8" s="80"/>
      <c r="AA8" s="80"/>
    </row>
    <row r="9" spans="1:27" hidden="1">
      <c r="A9" s="4">
        <v>201</v>
      </c>
      <c r="B9" s="4">
        <v>4</v>
      </c>
      <c r="C9" s="5" t="s">
        <v>79</v>
      </c>
      <c r="D9" s="5" t="s">
        <v>80</v>
      </c>
      <c r="E9" s="76">
        <v>10759</v>
      </c>
      <c r="F9" s="5" t="s">
        <v>85</v>
      </c>
      <c r="G9" s="214">
        <v>55473126</v>
      </c>
      <c r="H9" s="214">
        <v>33800143</v>
      </c>
      <c r="I9" s="84">
        <v>554730</v>
      </c>
      <c r="J9" s="224">
        <f t="shared" si="1"/>
        <v>1664193.78</v>
      </c>
      <c r="K9" s="80"/>
      <c r="L9" s="77">
        <v>0</v>
      </c>
      <c r="M9" s="233">
        <v>0</v>
      </c>
      <c r="N9" s="55">
        <f t="shared" si="2"/>
        <v>36019066.780000001</v>
      </c>
      <c r="P9">
        <v>55473126</v>
      </c>
      <c r="Q9">
        <v>33800143</v>
      </c>
      <c r="R9">
        <v>554730</v>
      </c>
      <c r="S9" s="73">
        <f t="shared" si="3"/>
        <v>0</v>
      </c>
      <c r="T9" s="73">
        <f t="shared" si="0"/>
        <v>0</v>
      </c>
      <c r="U9" s="73">
        <f t="shared" si="0"/>
        <v>0</v>
      </c>
      <c r="X9" s="80"/>
      <c r="Y9" s="80"/>
      <c r="Z9" s="80"/>
      <c r="AA9" s="80"/>
    </row>
    <row r="10" spans="1:27" hidden="1">
      <c r="A10" s="4">
        <v>202</v>
      </c>
      <c r="B10" s="4">
        <v>4</v>
      </c>
      <c r="C10" s="5" t="s">
        <v>79</v>
      </c>
      <c r="D10" s="5" t="s">
        <v>80</v>
      </c>
      <c r="E10" s="76">
        <v>10760</v>
      </c>
      <c r="F10" s="5" t="s">
        <v>86</v>
      </c>
      <c r="G10" s="214">
        <v>71822229</v>
      </c>
      <c r="H10" s="214">
        <v>43761760</v>
      </c>
      <c r="I10" s="84">
        <v>718220</v>
      </c>
      <c r="J10" s="224">
        <f t="shared" si="1"/>
        <v>2154666.87</v>
      </c>
      <c r="K10" s="80"/>
      <c r="L10" s="77">
        <v>0</v>
      </c>
      <c r="M10" s="233">
        <v>0</v>
      </c>
      <c r="N10" s="55">
        <f t="shared" si="2"/>
        <v>46634646.869999997</v>
      </c>
      <c r="O10" s="90"/>
      <c r="P10" s="90">
        <v>71822229</v>
      </c>
      <c r="Q10" s="90">
        <v>43761760</v>
      </c>
      <c r="R10" s="90">
        <v>718220</v>
      </c>
      <c r="S10" s="73">
        <f t="shared" si="3"/>
        <v>0</v>
      </c>
      <c r="T10" s="73">
        <f t="shared" si="0"/>
        <v>0</v>
      </c>
      <c r="U10" s="73">
        <f t="shared" si="0"/>
        <v>0</v>
      </c>
      <c r="X10" s="80"/>
      <c r="Y10" s="80"/>
      <c r="Z10" s="80"/>
      <c r="AA10" s="80"/>
    </row>
    <row r="11" spans="1:27">
      <c r="A11" s="44"/>
      <c r="B11" s="45"/>
      <c r="C11" s="40"/>
      <c r="D11" s="47" t="s">
        <v>167</v>
      </c>
      <c r="E11" s="48"/>
      <c r="F11" s="48"/>
      <c r="G11" s="217">
        <f>G5+G6+G7+G8+G9+G10</f>
        <v>666137449</v>
      </c>
      <c r="H11" s="217">
        <f t="shared" ref="H11:N11" si="4">H5+H6+H7+H8+H9+H10</f>
        <v>405881960</v>
      </c>
      <c r="I11" s="217">
        <f t="shared" si="4"/>
        <v>6661370</v>
      </c>
      <c r="J11" s="225">
        <f t="shared" si="4"/>
        <v>19984123.470000003</v>
      </c>
      <c r="K11" s="86">
        <f t="shared" si="4"/>
        <v>0</v>
      </c>
      <c r="L11" s="86">
        <f t="shared" si="4"/>
        <v>0</v>
      </c>
      <c r="M11" s="234">
        <f t="shared" si="4"/>
        <v>0</v>
      </c>
      <c r="N11" s="86">
        <f t="shared" si="4"/>
        <v>432527453.47000003</v>
      </c>
      <c r="O11" s="90">
        <f>100*N11/G11</f>
        <v>64.93066170042033</v>
      </c>
      <c r="P11" s="90">
        <v>666137449</v>
      </c>
      <c r="Q11" s="90">
        <v>405881960</v>
      </c>
      <c r="R11" s="90">
        <v>6661370</v>
      </c>
      <c r="S11" s="73">
        <f t="shared" si="3"/>
        <v>0</v>
      </c>
      <c r="T11" s="73">
        <f t="shared" si="0"/>
        <v>0</v>
      </c>
      <c r="U11" s="73">
        <f t="shared" si="0"/>
        <v>0</v>
      </c>
      <c r="X11" s="80"/>
      <c r="Y11" s="80"/>
      <c r="Z11" s="80"/>
      <c r="AA11" s="80"/>
    </row>
    <row r="12" spans="1:27" hidden="1">
      <c r="A12" s="4">
        <v>203</v>
      </c>
      <c r="B12" s="4">
        <v>4</v>
      </c>
      <c r="C12" s="5" t="s">
        <v>87</v>
      </c>
      <c r="D12" s="5" t="s">
        <v>88</v>
      </c>
      <c r="E12" s="76">
        <v>1130</v>
      </c>
      <c r="F12" s="5" t="s">
        <v>89</v>
      </c>
      <c r="G12" s="214">
        <v>1596077</v>
      </c>
      <c r="H12" s="214">
        <v>972500</v>
      </c>
      <c r="I12" s="84">
        <v>15960</v>
      </c>
      <c r="J12" s="224">
        <f t="shared" si="1"/>
        <v>47882.31</v>
      </c>
      <c r="K12" s="80"/>
      <c r="L12" s="77">
        <v>0</v>
      </c>
      <c r="M12" s="235">
        <v>128425.82</v>
      </c>
      <c r="N12" s="55">
        <f t="shared" si="2"/>
        <v>1164768.1300000001</v>
      </c>
      <c r="O12" s="90"/>
      <c r="P12" s="90">
        <v>1596077</v>
      </c>
      <c r="Q12" s="90">
        <v>972500</v>
      </c>
      <c r="R12" s="90">
        <v>15960</v>
      </c>
      <c r="S12" s="73">
        <f t="shared" si="3"/>
        <v>0</v>
      </c>
      <c r="T12" s="73">
        <f t="shared" si="0"/>
        <v>0</v>
      </c>
      <c r="U12" s="73">
        <f t="shared" si="0"/>
        <v>0</v>
      </c>
      <c r="X12" s="80"/>
      <c r="Y12" s="80"/>
      <c r="Z12" s="80"/>
      <c r="AA12" s="80"/>
    </row>
    <row r="13" spans="1:27" hidden="1">
      <c r="A13" s="4">
        <v>204</v>
      </c>
      <c r="B13" s="4">
        <v>4</v>
      </c>
      <c r="C13" s="5" t="s">
        <v>87</v>
      </c>
      <c r="D13" s="5" t="s">
        <v>88</v>
      </c>
      <c r="E13" s="76">
        <v>10687</v>
      </c>
      <c r="F13" s="5" t="s">
        <v>90</v>
      </c>
      <c r="G13" s="214">
        <v>260853558</v>
      </c>
      <c r="H13" s="214">
        <v>158939800</v>
      </c>
      <c r="I13" s="84">
        <v>2608540</v>
      </c>
      <c r="J13" s="224">
        <f t="shared" si="1"/>
        <v>7825606.7400000002</v>
      </c>
      <c r="K13" s="80"/>
      <c r="L13" s="77">
        <v>0</v>
      </c>
      <c r="M13" s="235">
        <v>536826.54</v>
      </c>
      <c r="N13" s="55">
        <f t="shared" si="2"/>
        <v>169910773.28</v>
      </c>
      <c r="O13" s="90"/>
      <c r="P13" s="90">
        <v>260853558</v>
      </c>
      <c r="Q13" s="90">
        <v>158939800</v>
      </c>
      <c r="R13" s="90">
        <v>2608540</v>
      </c>
      <c r="S13" s="73">
        <f t="shared" si="3"/>
        <v>0</v>
      </c>
      <c r="T13" s="73">
        <f t="shared" si="0"/>
        <v>0</v>
      </c>
      <c r="U13" s="73">
        <f t="shared" si="0"/>
        <v>0</v>
      </c>
      <c r="X13" s="80"/>
      <c r="Y13" s="80"/>
      <c r="Z13" s="80"/>
      <c r="AA13" s="80"/>
    </row>
    <row r="14" spans="1:27" hidden="1">
      <c r="A14" s="4">
        <v>205</v>
      </c>
      <c r="B14" s="4">
        <v>4</v>
      </c>
      <c r="C14" s="5" t="s">
        <v>87</v>
      </c>
      <c r="D14" s="5" t="s">
        <v>88</v>
      </c>
      <c r="E14" s="76">
        <v>10761</v>
      </c>
      <c r="F14" s="5" t="s">
        <v>91</v>
      </c>
      <c r="G14" s="214">
        <v>45424584</v>
      </c>
      <c r="H14" s="214">
        <v>27677500</v>
      </c>
      <c r="I14" s="84">
        <v>454250</v>
      </c>
      <c r="J14" s="224">
        <f t="shared" si="1"/>
        <v>1362737.52</v>
      </c>
      <c r="K14" s="80"/>
      <c r="L14" s="77">
        <v>0</v>
      </c>
      <c r="M14" s="235">
        <v>2373182.4</v>
      </c>
      <c r="N14" s="55">
        <f t="shared" si="2"/>
        <v>31867669.919999998</v>
      </c>
      <c r="O14" s="90"/>
      <c r="P14" s="90">
        <v>45424584</v>
      </c>
      <c r="Q14" s="90">
        <v>27677500</v>
      </c>
      <c r="R14" s="90">
        <v>454250</v>
      </c>
      <c r="S14" s="73">
        <f t="shared" si="3"/>
        <v>0</v>
      </c>
      <c r="T14" s="73">
        <f t="shared" si="0"/>
        <v>0</v>
      </c>
      <c r="U14" s="73">
        <f t="shared" si="0"/>
        <v>0</v>
      </c>
      <c r="X14" s="80"/>
      <c r="Y14" s="80"/>
      <c r="Z14" s="80"/>
      <c r="AA14" s="80"/>
    </row>
    <row r="15" spans="1:27" hidden="1">
      <c r="A15" s="4">
        <v>206</v>
      </c>
      <c r="B15" s="4">
        <v>4</v>
      </c>
      <c r="C15" s="5" t="s">
        <v>87</v>
      </c>
      <c r="D15" s="5" t="s">
        <v>88</v>
      </c>
      <c r="E15" s="76">
        <v>10762</v>
      </c>
      <c r="F15" s="5" t="s">
        <v>92</v>
      </c>
      <c r="G15" s="214">
        <v>48492826</v>
      </c>
      <c r="H15" s="214">
        <v>29547000</v>
      </c>
      <c r="I15" s="84">
        <v>484930</v>
      </c>
      <c r="J15" s="224">
        <f t="shared" si="1"/>
        <v>1454784.78</v>
      </c>
      <c r="K15" s="80"/>
      <c r="L15" s="77">
        <v>0</v>
      </c>
      <c r="M15" s="235">
        <v>4609241.62</v>
      </c>
      <c r="N15" s="55">
        <f t="shared" si="2"/>
        <v>36095956.399999999</v>
      </c>
      <c r="O15" s="90"/>
      <c r="P15" s="90">
        <v>48492826</v>
      </c>
      <c r="Q15" s="90">
        <v>29547000</v>
      </c>
      <c r="R15" s="90">
        <v>484930</v>
      </c>
      <c r="S15" s="73">
        <f t="shared" si="3"/>
        <v>0</v>
      </c>
      <c r="T15" s="73">
        <f t="shared" si="0"/>
        <v>0</v>
      </c>
      <c r="U15" s="73">
        <f t="shared" si="0"/>
        <v>0</v>
      </c>
      <c r="X15" s="80"/>
      <c r="Y15" s="80"/>
      <c r="Z15" s="80"/>
      <c r="AA15" s="80"/>
    </row>
    <row r="16" spans="1:27" hidden="1">
      <c r="A16" s="4">
        <v>207</v>
      </c>
      <c r="B16" s="4">
        <v>4</v>
      </c>
      <c r="C16" s="5" t="s">
        <v>87</v>
      </c>
      <c r="D16" s="5" t="s">
        <v>88</v>
      </c>
      <c r="E16" s="76">
        <v>10763</v>
      </c>
      <c r="F16" s="5" t="s">
        <v>93</v>
      </c>
      <c r="G16" s="214">
        <v>44444450</v>
      </c>
      <c r="H16" s="214">
        <v>27080298</v>
      </c>
      <c r="I16" s="84">
        <v>444440</v>
      </c>
      <c r="J16" s="224">
        <f t="shared" si="1"/>
        <v>1333333.5</v>
      </c>
      <c r="K16" s="80"/>
      <c r="L16" s="77">
        <v>0</v>
      </c>
      <c r="M16" s="235">
        <v>2777607.87</v>
      </c>
      <c r="N16" s="55">
        <f t="shared" si="2"/>
        <v>31635679.370000001</v>
      </c>
      <c r="O16" s="90"/>
      <c r="P16" s="90">
        <v>44444450</v>
      </c>
      <c r="Q16" s="90">
        <v>27080298</v>
      </c>
      <c r="R16" s="90">
        <v>444440</v>
      </c>
      <c r="S16" s="73">
        <f t="shared" si="3"/>
        <v>0</v>
      </c>
      <c r="T16" s="73">
        <f t="shared" si="0"/>
        <v>0</v>
      </c>
      <c r="U16" s="73">
        <f t="shared" si="0"/>
        <v>0</v>
      </c>
      <c r="X16" s="80"/>
      <c r="Y16" s="80"/>
      <c r="Z16" s="80"/>
      <c r="AA16" s="80"/>
    </row>
    <row r="17" spans="1:27" hidden="1">
      <c r="A17" s="4">
        <v>208</v>
      </c>
      <c r="B17" s="4">
        <v>4</v>
      </c>
      <c r="C17" s="5" t="s">
        <v>87</v>
      </c>
      <c r="D17" s="5" t="s">
        <v>88</v>
      </c>
      <c r="E17" s="76">
        <v>10764</v>
      </c>
      <c r="F17" s="5" t="s">
        <v>94</v>
      </c>
      <c r="G17" s="214">
        <v>33969760</v>
      </c>
      <c r="H17" s="214">
        <v>20698000</v>
      </c>
      <c r="I17" s="84">
        <v>339700</v>
      </c>
      <c r="J17" s="224">
        <f t="shared" si="1"/>
        <v>1019092.8</v>
      </c>
      <c r="K17" s="80"/>
      <c r="L17" s="77">
        <v>0</v>
      </c>
      <c r="M17" s="235">
        <v>-4428259.7300000004</v>
      </c>
      <c r="N17" s="55">
        <f t="shared" si="2"/>
        <v>17628533.07</v>
      </c>
      <c r="O17" s="90"/>
      <c r="P17" s="90">
        <v>33969760</v>
      </c>
      <c r="Q17" s="90">
        <v>20698000</v>
      </c>
      <c r="R17" s="90">
        <v>339700</v>
      </c>
      <c r="S17" s="73">
        <f t="shared" si="3"/>
        <v>0</v>
      </c>
      <c r="T17" s="73">
        <f t="shared" si="0"/>
        <v>0</v>
      </c>
      <c r="U17" s="73">
        <f t="shared" si="0"/>
        <v>0</v>
      </c>
      <c r="X17" s="80"/>
      <c r="Y17" s="80"/>
      <c r="Z17" s="80"/>
      <c r="AA17" s="80"/>
    </row>
    <row r="18" spans="1:27" hidden="1">
      <c r="A18" s="4">
        <v>209</v>
      </c>
      <c r="B18" s="4">
        <v>4</v>
      </c>
      <c r="C18" s="5" t="s">
        <v>87</v>
      </c>
      <c r="D18" s="5" t="s">
        <v>88</v>
      </c>
      <c r="E18" s="76">
        <v>10765</v>
      </c>
      <c r="F18" s="5" t="s">
        <v>95</v>
      </c>
      <c r="G18" s="214">
        <v>35714366</v>
      </c>
      <c r="H18" s="214">
        <v>21761000</v>
      </c>
      <c r="I18" s="84">
        <v>357140</v>
      </c>
      <c r="J18" s="224">
        <f t="shared" si="1"/>
        <v>1071430.98</v>
      </c>
      <c r="K18" s="80"/>
      <c r="L18" s="77">
        <v>0</v>
      </c>
      <c r="M18" s="235">
        <v>-3710227.31</v>
      </c>
      <c r="N18" s="55">
        <f t="shared" si="2"/>
        <v>19479343.670000002</v>
      </c>
      <c r="O18" s="90"/>
      <c r="P18" s="90">
        <v>35714366</v>
      </c>
      <c r="Q18" s="90">
        <v>21761000</v>
      </c>
      <c r="R18" s="90">
        <v>357140</v>
      </c>
      <c r="S18" s="73">
        <f t="shared" si="3"/>
        <v>0</v>
      </c>
      <c r="T18" s="73">
        <f t="shared" si="0"/>
        <v>0</v>
      </c>
      <c r="U18" s="73">
        <f t="shared" si="0"/>
        <v>0</v>
      </c>
      <c r="X18" s="80"/>
      <c r="Y18" s="80"/>
      <c r="Z18" s="80"/>
      <c r="AA18" s="80"/>
    </row>
    <row r="19" spans="1:27" hidden="1">
      <c r="A19" s="4">
        <v>210</v>
      </c>
      <c r="B19" s="4">
        <v>4</v>
      </c>
      <c r="C19" s="5" t="s">
        <v>87</v>
      </c>
      <c r="D19" s="5" t="s">
        <v>88</v>
      </c>
      <c r="E19" s="76">
        <v>10766</v>
      </c>
      <c r="F19" s="5" t="s">
        <v>96</v>
      </c>
      <c r="G19" s="214">
        <v>51378893</v>
      </c>
      <c r="H19" s="214">
        <v>31305500</v>
      </c>
      <c r="I19" s="84">
        <v>513790</v>
      </c>
      <c r="J19" s="224">
        <f t="shared" si="1"/>
        <v>1541366.79</v>
      </c>
      <c r="K19" s="80"/>
      <c r="L19" s="77">
        <v>0</v>
      </c>
      <c r="M19" s="235">
        <v>506442.38</v>
      </c>
      <c r="N19" s="55">
        <f t="shared" si="2"/>
        <v>33867099.170000002</v>
      </c>
      <c r="O19" s="90"/>
      <c r="P19" s="90">
        <v>51378893</v>
      </c>
      <c r="Q19" s="90">
        <v>31305500</v>
      </c>
      <c r="R19" s="90">
        <v>513790</v>
      </c>
      <c r="S19" s="73">
        <f t="shared" si="3"/>
        <v>0</v>
      </c>
      <c r="T19" s="73">
        <f t="shared" si="0"/>
        <v>0</v>
      </c>
      <c r="U19" s="73">
        <f t="shared" si="0"/>
        <v>0</v>
      </c>
      <c r="X19" s="80"/>
      <c r="Y19" s="80"/>
      <c r="Z19" s="80"/>
      <c r="AA19" s="80"/>
    </row>
    <row r="20" spans="1:27" hidden="1">
      <c r="A20" s="4">
        <v>211</v>
      </c>
      <c r="B20" s="4">
        <v>4</v>
      </c>
      <c r="C20" s="5" t="s">
        <v>87</v>
      </c>
      <c r="D20" s="5" t="s">
        <v>88</v>
      </c>
      <c r="E20" s="76">
        <v>10767</v>
      </c>
      <c r="F20" s="5" t="s">
        <v>97</v>
      </c>
      <c r="G20" s="214">
        <v>25568736</v>
      </c>
      <c r="H20" s="214">
        <v>15579200</v>
      </c>
      <c r="I20" s="84">
        <v>255690</v>
      </c>
      <c r="J20" s="224">
        <f t="shared" si="1"/>
        <v>767062.08</v>
      </c>
      <c r="K20" s="80"/>
      <c r="L20" s="77">
        <v>0</v>
      </c>
      <c r="M20" s="235">
        <v>-2793239.59</v>
      </c>
      <c r="N20" s="55">
        <f t="shared" si="2"/>
        <v>13808712.49</v>
      </c>
      <c r="O20" s="90"/>
      <c r="P20" s="90">
        <v>25568736</v>
      </c>
      <c r="Q20" s="90">
        <v>15579200</v>
      </c>
      <c r="R20" s="90">
        <v>255690</v>
      </c>
      <c r="S20" s="73">
        <f t="shared" si="3"/>
        <v>0</v>
      </c>
      <c r="T20" s="73">
        <f t="shared" si="0"/>
        <v>0</v>
      </c>
      <c r="U20" s="73">
        <f t="shared" si="0"/>
        <v>0</v>
      </c>
      <c r="X20" s="80"/>
      <c r="Y20" s="80"/>
      <c r="Z20" s="80"/>
      <c r="AA20" s="80"/>
    </row>
    <row r="21" spans="1:27">
      <c r="A21" s="44"/>
      <c r="B21" s="45"/>
      <c r="C21" s="40"/>
      <c r="D21" s="47" t="s">
        <v>168</v>
      </c>
      <c r="E21" s="48"/>
      <c r="F21" s="48"/>
      <c r="G21" s="217">
        <f>G12+G13+G14+G15+G16+G17+G18+G19+G20</f>
        <v>547443250</v>
      </c>
      <c r="H21" s="217">
        <f t="shared" ref="H21:N21" si="5">H12+H13+H14+H15+H16+H17+H18+H19+H20</f>
        <v>333560798</v>
      </c>
      <c r="I21" s="217">
        <f t="shared" si="5"/>
        <v>5474440</v>
      </c>
      <c r="J21" s="225">
        <f t="shared" si="5"/>
        <v>16423297.500000002</v>
      </c>
      <c r="K21" s="86">
        <f t="shared" si="5"/>
        <v>0</v>
      </c>
      <c r="L21" s="86">
        <f t="shared" si="5"/>
        <v>0</v>
      </c>
      <c r="M21" s="234">
        <f t="shared" si="5"/>
        <v>0</v>
      </c>
      <c r="N21" s="86">
        <f t="shared" si="5"/>
        <v>355458535.5</v>
      </c>
      <c r="O21" s="90">
        <f>100*N21/G21</f>
        <v>64.930663680664622</v>
      </c>
      <c r="P21">
        <v>547443250</v>
      </c>
      <c r="Q21">
        <v>333560798</v>
      </c>
      <c r="R21">
        <v>5474440</v>
      </c>
      <c r="S21" s="73">
        <f t="shared" si="3"/>
        <v>0</v>
      </c>
      <c r="T21" s="73">
        <f t="shared" si="3"/>
        <v>0</v>
      </c>
      <c r="U21" s="73">
        <f t="shared" si="3"/>
        <v>0</v>
      </c>
      <c r="X21" s="80"/>
      <c r="Y21" s="80"/>
      <c r="Z21" s="80"/>
      <c r="AA21" s="80"/>
    </row>
    <row r="22" spans="1:27">
      <c r="A22" s="4">
        <v>212</v>
      </c>
      <c r="B22" s="4">
        <v>4</v>
      </c>
      <c r="C22" s="5" t="s">
        <v>98</v>
      </c>
      <c r="D22" s="121" t="s">
        <v>99</v>
      </c>
      <c r="E22" s="122">
        <v>10660</v>
      </c>
      <c r="F22" s="121" t="s">
        <v>100</v>
      </c>
      <c r="G22" s="220">
        <v>316075664</v>
      </c>
      <c r="H22" s="220">
        <v>192586995</v>
      </c>
      <c r="I22" s="124">
        <v>3160760</v>
      </c>
      <c r="J22" s="258">
        <f t="shared" si="1"/>
        <v>9482269.9199999999</v>
      </c>
      <c r="K22" s="81"/>
      <c r="L22" s="85">
        <v>0</v>
      </c>
      <c r="M22" s="236">
        <v>0</v>
      </c>
      <c r="N22" s="259">
        <f t="shared" si="2"/>
        <v>205230024.91999999</v>
      </c>
      <c r="P22">
        <v>316075664</v>
      </c>
      <c r="Q22">
        <v>192586995</v>
      </c>
      <c r="R22">
        <v>3160760</v>
      </c>
      <c r="S22" s="73">
        <f t="shared" si="3"/>
        <v>0</v>
      </c>
      <c r="T22" s="73">
        <f t="shared" si="3"/>
        <v>0</v>
      </c>
      <c r="U22" s="73">
        <f t="shared" si="3"/>
        <v>0</v>
      </c>
      <c r="X22" s="84">
        <f>H22+I22+J22</f>
        <v>205230024.91999999</v>
      </c>
      <c r="Y22" s="84">
        <v>172237167.38981354</v>
      </c>
      <c r="Z22" s="84">
        <f>X22-Y22</f>
        <v>32992857.530186445</v>
      </c>
      <c r="AA22" s="84">
        <f>N22-Y22</f>
        <v>32992857.530186445</v>
      </c>
    </row>
    <row r="23" spans="1:27">
      <c r="A23" s="4">
        <v>213</v>
      </c>
      <c r="B23" s="4">
        <v>4</v>
      </c>
      <c r="C23" s="5" t="s">
        <v>98</v>
      </c>
      <c r="D23" s="121" t="s">
        <v>99</v>
      </c>
      <c r="E23" s="122">
        <v>10688</v>
      </c>
      <c r="F23" s="121" t="s">
        <v>101</v>
      </c>
      <c r="G23" s="220">
        <v>135010841</v>
      </c>
      <c r="H23" s="220">
        <v>82263000</v>
      </c>
      <c r="I23" s="124">
        <v>1350110</v>
      </c>
      <c r="J23" s="258">
        <f t="shared" si="1"/>
        <v>4050325.23</v>
      </c>
      <c r="K23" s="81"/>
      <c r="L23" s="85">
        <v>0</v>
      </c>
      <c r="M23" s="236">
        <v>0</v>
      </c>
      <c r="N23" s="259">
        <f t="shared" si="2"/>
        <v>87663435.230000004</v>
      </c>
      <c r="P23">
        <v>135010841</v>
      </c>
      <c r="Q23">
        <v>82263000</v>
      </c>
      <c r="R23">
        <v>1350110</v>
      </c>
      <c r="S23" s="73">
        <f t="shared" si="3"/>
        <v>0</v>
      </c>
      <c r="T23" s="73">
        <f t="shared" si="3"/>
        <v>0</v>
      </c>
      <c r="U23" s="73">
        <f t="shared" si="3"/>
        <v>0</v>
      </c>
      <c r="X23" s="84">
        <f t="shared" ref="X23:X38" si="6">H23+I23+J23</f>
        <v>87663435.230000004</v>
      </c>
      <c r="Y23" s="84">
        <v>56641401.903913908</v>
      </c>
      <c r="Z23" s="84">
        <f t="shared" ref="Z23:Z38" si="7">X23-Y23</f>
        <v>31022033.326086096</v>
      </c>
      <c r="AA23" s="84">
        <f t="shared" ref="AA23:AA38" si="8">N23-Y23</f>
        <v>31022033.326086096</v>
      </c>
    </row>
    <row r="24" spans="1:27">
      <c r="A24" s="4">
        <v>214</v>
      </c>
      <c r="B24" s="4">
        <v>4</v>
      </c>
      <c r="C24" s="5" t="s">
        <v>98</v>
      </c>
      <c r="D24" s="5" t="s">
        <v>99</v>
      </c>
      <c r="E24" s="76">
        <v>10768</v>
      </c>
      <c r="F24" s="5" t="s">
        <v>102</v>
      </c>
      <c r="G24" s="290">
        <v>46373036</v>
      </c>
      <c r="H24" s="290">
        <v>28255398</v>
      </c>
      <c r="I24" s="291">
        <v>463730</v>
      </c>
      <c r="J24" s="292">
        <f t="shared" si="1"/>
        <v>1391191.08</v>
      </c>
      <c r="K24" s="153"/>
      <c r="L24" s="293">
        <v>0</v>
      </c>
      <c r="M24" s="294">
        <v>0</v>
      </c>
      <c r="N24" s="55">
        <f t="shared" si="2"/>
        <v>30110319.079999998</v>
      </c>
      <c r="P24">
        <v>46373036</v>
      </c>
      <c r="Q24">
        <v>28255398</v>
      </c>
      <c r="R24">
        <v>463730</v>
      </c>
      <c r="S24" s="73">
        <f t="shared" si="3"/>
        <v>0</v>
      </c>
      <c r="T24" s="73">
        <f t="shared" si="3"/>
        <v>0</v>
      </c>
      <c r="U24" s="73">
        <f t="shared" si="3"/>
        <v>0</v>
      </c>
      <c r="X24" s="84">
        <f t="shared" si="6"/>
        <v>30110319.079999998</v>
      </c>
      <c r="Y24" s="84">
        <v>24396693.165405307</v>
      </c>
      <c r="Z24" s="84">
        <f t="shared" si="7"/>
        <v>5713625.9145946912</v>
      </c>
      <c r="AA24" s="84">
        <f t="shared" si="8"/>
        <v>5713625.9145946912</v>
      </c>
    </row>
    <row r="25" spans="1:27">
      <c r="A25" s="4">
        <v>215</v>
      </c>
      <c r="B25" s="4">
        <v>4</v>
      </c>
      <c r="C25" s="5" t="s">
        <v>98</v>
      </c>
      <c r="D25" s="5" t="s">
        <v>99</v>
      </c>
      <c r="E25" s="76">
        <v>10769</v>
      </c>
      <c r="F25" s="5" t="s">
        <v>103</v>
      </c>
      <c r="G25" s="290">
        <v>42364762</v>
      </c>
      <c r="H25" s="290">
        <v>25813130</v>
      </c>
      <c r="I25" s="291">
        <v>423650</v>
      </c>
      <c r="J25" s="292">
        <f t="shared" si="1"/>
        <v>1270942.8600000001</v>
      </c>
      <c r="K25" s="153"/>
      <c r="L25" s="293">
        <v>0</v>
      </c>
      <c r="M25" s="294">
        <v>0</v>
      </c>
      <c r="N25" s="55">
        <f t="shared" si="2"/>
        <v>27507722.859999999</v>
      </c>
      <c r="P25">
        <v>42364762</v>
      </c>
      <c r="Q25">
        <v>25813130</v>
      </c>
      <c r="R25">
        <v>423650</v>
      </c>
      <c r="S25" s="73">
        <f t="shared" si="3"/>
        <v>0</v>
      </c>
      <c r="T25" s="73">
        <f t="shared" si="3"/>
        <v>0</v>
      </c>
      <c r="U25" s="73">
        <f t="shared" si="3"/>
        <v>0</v>
      </c>
      <c r="X25" s="84">
        <f t="shared" si="6"/>
        <v>27507722.859999999</v>
      </c>
      <c r="Y25" s="84">
        <v>22528072.760981984</v>
      </c>
      <c r="Z25" s="84">
        <f t="shared" si="7"/>
        <v>4979650.099018015</v>
      </c>
      <c r="AA25" s="84">
        <f t="shared" si="8"/>
        <v>4979650.099018015</v>
      </c>
    </row>
    <row r="26" spans="1:27">
      <c r="A26" s="4">
        <v>216</v>
      </c>
      <c r="B26" s="4">
        <v>4</v>
      </c>
      <c r="C26" s="5" t="s">
        <v>98</v>
      </c>
      <c r="D26" s="5" t="s">
        <v>99</v>
      </c>
      <c r="E26" s="76">
        <v>10770</v>
      </c>
      <c r="F26" s="5" t="s">
        <v>104</v>
      </c>
      <c r="G26" s="290">
        <v>41562909</v>
      </c>
      <c r="H26" s="290">
        <v>25324556</v>
      </c>
      <c r="I26" s="291">
        <v>415630</v>
      </c>
      <c r="J26" s="292">
        <f t="shared" si="1"/>
        <v>1246887.27</v>
      </c>
      <c r="K26" s="153"/>
      <c r="L26" s="293">
        <v>4104166.06</v>
      </c>
      <c r="M26" s="294">
        <v>0</v>
      </c>
      <c r="N26" s="55">
        <f t="shared" si="2"/>
        <v>22882907.210000001</v>
      </c>
      <c r="P26">
        <v>41562909</v>
      </c>
      <c r="Q26">
        <v>25324556</v>
      </c>
      <c r="R26">
        <v>415630</v>
      </c>
      <c r="S26" s="73">
        <f t="shared" si="3"/>
        <v>0</v>
      </c>
      <c r="T26" s="73">
        <f t="shared" si="3"/>
        <v>0</v>
      </c>
      <c r="U26" s="73">
        <f t="shared" si="3"/>
        <v>0</v>
      </c>
      <c r="X26" s="84">
        <f t="shared" si="6"/>
        <v>26987073.27</v>
      </c>
      <c r="Y26" s="84">
        <v>21353568.184871245</v>
      </c>
      <c r="Z26" s="84">
        <f t="shared" si="7"/>
        <v>5633505.0851287544</v>
      </c>
      <c r="AA26" s="84">
        <f t="shared" si="8"/>
        <v>1529339.0251287557</v>
      </c>
    </row>
    <row r="27" spans="1:27">
      <c r="A27" s="4">
        <v>217</v>
      </c>
      <c r="B27" s="4">
        <v>4</v>
      </c>
      <c r="C27" s="5" t="s">
        <v>98</v>
      </c>
      <c r="D27" s="5" t="s">
        <v>99</v>
      </c>
      <c r="E27" s="76">
        <v>10771</v>
      </c>
      <c r="F27" s="5" t="s">
        <v>105</v>
      </c>
      <c r="G27" s="290">
        <v>43583734</v>
      </c>
      <c r="H27" s="290">
        <v>26555858</v>
      </c>
      <c r="I27" s="291">
        <v>435840</v>
      </c>
      <c r="J27" s="292">
        <f t="shared" si="1"/>
        <v>1307512.02</v>
      </c>
      <c r="K27" s="153"/>
      <c r="L27" s="293">
        <v>9095673.4600000009</v>
      </c>
      <c r="M27" s="294">
        <v>0</v>
      </c>
      <c r="N27" s="55">
        <f t="shared" si="2"/>
        <v>19203536.559999999</v>
      </c>
      <c r="P27">
        <v>43583734</v>
      </c>
      <c r="Q27">
        <v>26555858</v>
      </c>
      <c r="R27">
        <v>435840</v>
      </c>
      <c r="S27" s="73">
        <f t="shared" si="3"/>
        <v>0</v>
      </c>
      <c r="T27" s="73">
        <f t="shared" si="3"/>
        <v>0</v>
      </c>
      <c r="U27" s="73">
        <f t="shared" si="3"/>
        <v>0</v>
      </c>
      <c r="X27" s="84">
        <f t="shared" si="6"/>
        <v>28299210.02</v>
      </c>
      <c r="Y27" s="84">
        <v>22563137.330890339</v>
      </c>
      <c r="Z27" s="84">
        <f t="shared" si="7"/>
        <v>5736072.6891096607</v>
      </c>
      <c r="AA27" s="287">
        <f t="shared" si="8"/>
        <v>-3359600.7708903402</v>
      </c>
    </row>
    <row r="28" spans="1:27">
      <c r="A28" s="4">
        <v>218</v>
      </c>
      <c r="B28" s="4">
        <v>4</v>
      </c>
      <c r="C28" s="5" t="s">
        <v>98</v>
      </c>
      <c r="D28" s="5" t="s">
        <v>99</v>
      </c>
      <c r="E28" s="76">
        <v>10772</v>
      </c>
      <c r="F28" s="5" t="s">
        <v>106</v>
      </c>
      <c r="G28" s="290">
        <v>65942625</v>
      </c>
      <c r="H28" s="290">
        <v>40179278</v>
      </c>
      <c r="I28" s="291">
        <v>659430</v>
      </c>
      <c r="J28" s="292">
        <f t="shared" si="1"/>
        <v>1978278.75</v>
      </c>
      <c r="K28" s="153"/>
      <c r="L28" s="293">
        <v>0</v>
      </c>
      <c r="M28" s="294">
        <v>0</v>
      </c>
      <c r="N28" s="55">
        <f t="shared" si="2"/>
        <v>42816986.75</v>
      </c>
      <c r="P28">
        <v>65942625</v>
      </c>
      <c r="Q28">
        <v>40179278</v>
      </c>
      <c r="R28">
        <v>659430</v>
      </c>
      <c r="S28" s="73">
        <f t="shared" si="3"/>
        <v>0</v>
      </c>
      <c r="T28" s="73">
        <f t="shared" si="3"/>
        <v>0</v>
      </c>
      <c r="U28" s="73">
        <f t="shared" si="3"/>
        <v>0</v>
      </c>
      <c r="X28" s="84">
        <f t="shared" si="6"/>
        <v>42816986.75</v>
      </c>
      <c r="Y28" s="84">
        <v>33464677.836891644</v>
      </c>
      <c r="Z28" s="84">
        <f t="shared" si="7"/>
        <v>9352308.9131083563</v>
      </c>
      <c r="AA28" s="84">
        <f t="shared" si="8"/>
        <v>9352308.9131083563</v>
      </c>
    </row>
    <row r="29" spans="1:27">
      <c r="A29" s="4">
        <v>219</v>
      </c>
      <c r="B29" s="4">
        <v>4</v>
      </c>
      <c r="C29" s="5" t="s">
        <v>98</v>
      </c>
      <c r="D29" s="5" t="s">
        <v>99</v>
      </c>
      <c r="E29" s="76">
        <v>10773</v>
      </c>
      <c r="F29" s="5" t="s">
        <v>107</v>
      </c>
      <c r="G29" s="290">
        <v>39017831</v>
      </c>
      <c r="H29" s="290">
        <v>23773823</v>
      </c>
      <c r="I29" s="291">
        <v>390180</v>
      </c>
      <c r="J29" s="292">
        <f t="shared" si="1"/>
        <v>1170534.93</v>
      </c>
      <c r="K29" s="153"/>
      <c r="L29" s="293">
        <v>1511260.39</v>
      </c>
      <c r="M29" s="294">
        <v>0</v>
      </c>
      <c r="N29" s="55">
        <f t="shared" si="2"/>
        <v>23823277.539999999</v>
      </c>
      <c r="P29">
        <v>39017831</v>
      </c>
      <c r="Q29">
        <v>23773823</v>
      </c>
      <c r="R29">
        <v>390180</v>
      </c>
      <c r="S29" s="73">
        <f t="shared" si="3"/>
        <v>0</v>
      </c>
      <c r="T29" s="73">
        <f t="shared" si="3"/>
        <v>0</v>
      </c>
      <c r="U29" s="73">
        <f t="shared" si="3"/>
        <v>0</v>
      </c>
      <c r="X29" s="84">
        <f t="shared" si="6"/>
        <v>25334537.93</v>
      </c>
      <c r="Y29" s="84">
        <v>20677578.664594594</v>
      </c>
      <c r="Z29" s="84">
        <f t="shared" si="7"/>
        <v>4656959.2654054053</v>
      </c>
      <c r="AA29" s="84">
        <f t="shared" si="8"/>
        <v>3145698.8754054047</v>
      </c>
    </row>
    <row r="30" spans="1:27">
      <c r="A30" s="4">
        <v>220</v>
      </c>
      <c r="B30" s="4">
        <v>4</v>
      </c>
      <c r="C30" s="5" t="s">
        <v>98</v>
      </c>
      <c r="D30" s="5" t="s">
        <v>99</v>
      </c>
      <c r="E30" s="76">
        <v>10774</v>
      </c>
      <c r="F30" s="5" t="s">
        <v>108</v>
      </c>
      <c r="G30" s="290">
        <v>36470754</v>
      </c>
      <c r="H30" s="290">
        <v>22221872</v>
      </c>
      <c r="I30" s="291">
        <v>364710</v>
      </c>
      <c r="J30" s="292">
        <f t="shared" si="1"/>
        <v>1094122.6200000001</v>
      </c>
      <c r="K30" s="153"/>
      <c r="L30" s="293">
        <v>0</v>
      </c>
      <c r="M30" s="294">
        <v>0</v>
      </c>
      <c r="N30" s="55">
        <f t="shared" si="2"/>
        <v>23680704.620000001</v>
      </c>
      <c r="P30">
        <v>36470754</v>
      </c>
      <c r="Q30">
        <v>22221872</v>
      </c>
      <c r="R30">
        <v>364710</v>
      </c>
      <c r="S30" s="73">
        <f t="shared" si="3"/>
        <v>0</v>
      </c>
      <c r="T30" s="73">
        <f t="shared" si="3"/>
        <v>0</v>
      </c>
      <c r="U30" s="73">
        <f t="shared" si="3"/>
        <v>0</v>
      </c>
      <c r="X30" s="84">
        <f t="shared" si="6"/>
        <v>23680704.620000001</v>
      </c>
      <c r="Y30" s="84">
        <v>19409652.572182134</v>
      </c>
      <c r="Z30" s="84">
        <f t="shared" si="7"/>
        <v>4271052.0478178672</v>
      </c>
      <c r="AA30" s="84">
        <f t="shared" si="8"/>
        <v>4271052.0478178672</v>
      </c>
    </row>
    <row r="31" spans="1:27">
      <c r="A31" s="4">
        <v>221</v>
      </c>
      <c r="B31" s="4">
        <v>4</v>
      </c>
      <c r="C31" s="5" t="s">
        <v>98</v>
      </c>
      <c r="D31" s="5" t="s">
        <v>99</v>
      </c>
      <c r="E31" s="76">
        <v>10775</v>
      </c>
      <c r="F31" s="5" t="s">
        <v>109</v>
      </c>
      <c r="G31" s="290">
        <v>36043568</v>
      </c>
      <c r="H31" s="290">
        <v>21961585</v>
      </c>
      <c r="I31" s="291">
        <v>360440</v>
      </c>
      <c r="J31" s="292">
        <f t="shared" si="1"/>
        <v>1081307.04</v>
      </c>
      <c r="K31" s="153"/>
      <c r="L31" s="293">
        <v>0</v>
      </c>
      <c r="M31" s="294">
        <v>0</v>
      </c>
      <c r="N31" s="55">
        <f t="shared" si="2"/>
        <v>23403332.039999999</v>
      </c>
      <c r="P31">
        <v>36043568</v>
      </c>
      <c r="Q31">
        <v>21961585</v>
      </c>
      <c r="R31">
        <v>360440</v>
      </c>
      <c r="S31" s="73">
        <f t="shared" si="3"/>
        <v>0</v>
      </c>
      <c r="T31" s="73">
        <f t="shared" si="3"/>
        <v>0</v>
      </c>
      <c r="U31" s="73">
        <f t="shared" si="3"/>
        <v>0</v>
      </c>
      <c r="X31" s="84">
        <f t="shared" si="6"/>
        <v>23403332.039999999</v>
      </c>
      <c r="Y31" s="84">
        <v>18769023.113986541</v>
      </c>
      <c r="Z31" s="84">
        <f t="shared" si="7"/>
        <v>4634308.9260134585</v>
      </c>
      <c r="AA31" s="84">
        <f t="shared" si="8"/>
        <v>4634308.9260134585</v>
      </c>
    </row>
    <row r="32" spans="1:27">
      <c r="A32" s="4">
        <v>222</v>
      </c>
      <c r="B32" s="4">
        <v>4</v>
      </c>
      <c r="C32" s="5" t="s">
        <v>98</v>
      </c>
      <c r="D32" s="5" t="s">
        <v>99</v>
      </c>
      <c r="E32" s="76">
        <v>10776</v>
      </c>
      <c r="F32" s="5" t="s">
        <v>110</v>
      </c>
      <c r="G32" s="290">
        <v>34117213</v>
      </c>
      <c r="H32" s="290">
        <v>20787844</v>
      </c>
      <c r="I32" s="291">
        <v>341170</v>
      </c>
      <c r="J32" s="292">
        <f t="shared" si="1"/>
        <v>1023516.39</v>
      </c>
      <c r="K32" s="153"/>
      <c r="L32" s="293">
        <v>0</v>
      </c>
      <c r="M32" s="294">
        <v>0</v>
      </c>
      <c r="N32" s="55">
        <f t="shared" si="2"/>
        <v>22152530.390000001</v>
      </c>
      <c r="P32">
        <v>34117213</v>
      </c>
      <c r="Q32">
        <v>20787844</v>
      </c>
      <c r="R32">
        <v>341170</v>
      </c>
      <c r="S32" s="73">
        <f t="shared" si="3"/>
        <v>0</v>
      </c>
      <c r="T32" s="73">
        <f t="shared" si="3"/>
        <v>0</v>
      </c>
      <c r="U32" s="73">
        <f t="shared" si="3"/>
        <v>0</v>
      </c>
      <c r="X32" s="84">
        <f t="shared" si="6"/>
        <v>22152530.390000001</v>
      </c>
      <c r="Y32" s="84">
        <v>17321554.749678709</v>
      </c>
      <c r="Z32" s="84">
        <f t="shared" si="7"/>
        <v>4830975.640321292</v>
      </c>
      <c r="AA32" s="84">
        <f t="shared" si="8"/>
        <v>4830975.640321292</v>
      </c>
    </row>
    <row r="33" spans="1:27">
      <c r="A33" s="4">
        <v>223</v>
      </c>
      <c r="B33" s="4">
        <v>4</v>
      </c>
      <c r="C33" s="5" t="s">
        <v>98</v>
      </c>
      <c r="D33" s="5" t="s">
        <v>99</v>
      </c>
      <c r="E33" s="76">
        <v>10777</v>
      </c>
      <c r="F33" s="5" t="s">
        <v>111</v>
      </c>
      <c r="G33" s="290">
        <v>40558174</v>
      </c>
      <c r="H33" s="290">
        <v>24712364</v>
      </c>
      <c r="I33" s="291">
        <v>405580</v>
      </c>
      <c r="J33" s="292">
        <f t="shared" si="1"/>
        <v>1216745.22</v>
      </c>
      <c r="K33" s="153"/>
      <c r="L33" s="293">
        <v>0</v>
      </c>
      <c r="M33" s="294">
        <v>0</v>
      </c>
      <c r="N33" s="55">
        <f t="shared" si="2"/>
        <v>26334689.219999999</v>
      </c>
      <c r="P33">
        <v>40558174</v>
      </c>
      <c r="Q33">
        <v>24712364</v>
      </c>
      <c r="R33">
        <v>405580</v>
      </c>
      <c r="S33" s="73">
        <f t="shared" si="3"/>
        <v>0</v>
      </c>
      <c r="T33" s="73">
        <f t="shared" si="3"/>
        <v>0</v>
      </c>
      <c r="U33" s="73">
        <f t="shared" si="3"/>
        <v>0</v>
      </c>
      <c r="X33" s="84">
        <f t="shared" si="6"/>
        <v>26334689.219999999</v>
      </c>
      <c r="Y33" s="84">
        <v>21646152.91661717</v>
      </c>
      <c r="Z33" s="84">
        <f t="shared" si="7"/>
        <v>4688536.3033828288</v>
      </c>
      <c r="AA33" s="84">
        <f t="shared" si="8"/>
        <v>4688536.3033828288</v>
      </c>
    </row>
    <row r="34" spans="1:27">
      <c r="A34" s="4">
        <v>224</v>
      </c>
      <c r="B34" s="4">
        <v>4</v>
      </c>
      <c r="C34" s="5" t="s">
        <v>98</v>
      </c>
      <c r="D34" s="5" t="s">
        <v>99</v>
      </c>
      <c r="E34" s="76">
        <v>10778</v>
      </c>
      <c r="F34" s="5" t="s">
        <v>112</v>
      </c>
      <c r="G34" s="290">
        <v>20608819</v>
      </c>
      <c r="H34" s="290">
        <v>12557090</v>
      </c>
      <c r="I34" s="291">
        <v>206090</v>
      </c>
      <c r="J34" s="292">
        <f t="shared" si="1"/>
        <v>618264.56999999995</v>
      </c>
      <c r="K34" s="153"/>
      <c r="L34" s="293">
        <v>3100389.07</v>
      </c>
      <c r="M34" s="294">
        <v>0</v>
      </c>
      <c r="N34" s="55">
        <f t="shared" si="2"/>
        <v>10281055.5</v>
      </c>
      <c r="P34">
        <v>20608819</v>
      </c>
      <c r="Q34">
        <v>12557090</v>
      </c>
      <c r="R34">
        <v>206090</v>
      </c>
      <c r="S34" s="73">
        <f t="shared" si="3"/>
        <v>0</v>
      </c>
      <c r="T34" s="73">
        <f t="shared" si="3"/>
        <v>0</v>
      </c>
      <c r="U34" s="73">
        <f t="shared" si="3"/>
        <v>0</v>
      </c>
      <c r="X34" s="84">
        <f t="shared" si="6"/>
        <v>13381444.57</v>
      </c>
      <c r="Y34" s="84">
        <v>11557672.383486995</v>
      </c>
      <c r="Z34" s="84">
        <f t="shared" si="7"/>
        <v>1823772.1865130048</v>
      </c>
      <c r="AA34" s="287">
        <f t="shared" si="8"/>
        <v>-1276616.8834869955</v>
      </c>
    </row>
    <row r="35" spans="1:27">
      <c r="A35" s="4">
        <v>225</v>
      </c>
      <c r="B35" s="4">
        <v>4</v>
      </c>
      <c r="C35" s="5" t="s">
        <v>98</v>
      </c>
      <c r="D35" s="5" t="s">
        <v>99</v>
      </c>
      <c r="E35" s="76">
        <v>10779</v>
      </c>
      <c r="F35" s="5" t="s">
        <v>113</v>
      </c>
      <c r="G35" s="290">
        <v>41904015</v>
      </c>
      <c r="H35" s="290">
        <v>25532394</v>
      </c>
      <c r="I35" s="291">
        <v>419040</v>
      </c>
      <c r="J35" s="292">
        <f t="shared" si="1"/>
        <v>1257120.45</v>
      </c>
      <c r="K35" s="153"/>
      <c r="L35" s="293">
        <v>0</v>
      </c>
      <c r="M35" s="294">
        <v>0</v>
      </c>
      <c r="N35" s="55">
        <f t="shared" si="2"/>
        <v>27208554.449999999</v>
      </c>
      <c r="P35">
        <v>41904015</v>
      </c>
      <c r="Q35">
        <v>25532394</v>
      </c>
      <c r="R35">
        <v>419040</v>
      </c>
      <c r="S35" s="73">
        <f t="shared" si="3"/>
        <v>0</v>
      </c>
      <c r="T35" s="73">
        <f t="shared" si="3"/>
        <v>0</v>
      </c>
      <c r="U35" s="73">
        <f t="shared" si="3"/>
        <v>0</v>
      </c>
      <c r="X35" s="84">
        <f t="shared" si="6"/>
        <v>27208554.449999999</v>
      </c>
      <c r="Y35" s="84">
        <v>25963370.088638924</v>
      </c>
      <c r="Z35" s="84">
        <f t="shared" si="7"/>
        <v>1245184.3613610752</v>
      </c>
      <c r="AA35" s="84">
        <f t="shared" si="8"/>
        <v>1245184.3613610752</v>
      </c>
    </row>
    <row r="36" spans="1:27">
      <c r="A36" s="4">
        <v>226</v>
      </c>
      <c r="B36" s="4">
        <v>4</v>
      </c>
      <c r="C36" s="5" t="s">
        <v>98</v>
      </c>
      <c r="D36" s="5" t="s">
        <v>99</v>
      </c>
      <c r="E36" s="76">
        <v>10780</v>
      </c>
      <c r="F36" s="5" t="s">
        <v>114</v>
      </c>
      <c r="G36" s="290">
        <v>29523840</v>
      </c>
      <c r="H36" s="290">
        <v>17989071</v>
      </c>
      <c r="I36" s="291">
        <v>295240</v>
      </c>
      <c r="J36" s="292">
        <f t="shared" si="1"/>
        <v>885715.2</v>
      </c>
      <c r="K36" s="153"/>
      <c r="L36" s="293">
        <v>3934767.25</v>
      </c>
      <c r="M36" s="294">
        <v>0</v>
      </c>
      <c r="N36" s="55">
        <f t="shared" si="2"/>
        <v>15235258.949999999</v>
      </c>
      <c r="P36">
        <v>29523840</v>
      </c>
      <c r="Q36">
        <v>17989071</v>
      </c>
      <c r="R36">
        <v>295240</v>
      </c>
      <c r="S36" s="73">
        <f t="shared" si="3"/>
        <v>0</v>
      </c>
      <c r="T36" s="73">
        <f t="shared" si="3"/>
        <v>0</v>
      </c>
      <c r="U36" s="73">
        <f t="shared" si="3"/>
        <v>0</v>
      </c>
      <c r="X36" s="84">
        <f t="shared" si="6"/>
        <v>19170026.199999999</v>
      </c>
      <c r="Y36" s="84">
        <v>16505841.978479547</v>
      </c>
      <c r="Z36" s="84">
        <f t="shared" si="7"/>
        <v>2664184.2215204518</v>
      </c>
      <c r="AA36" s="287">
        <f t="shared" si="8"/>
        <v>-1270583.0284795482</v>
      </c>
    </row>
    <row r="37" spans="1:27">
      <c r="A37" s="4">
        <v>227</v>
      </c>
      <c r="B37" s="4">
        <v>4</v>
      </c>
      <c r="C37" s="5" t="s">
        <v>98</v>
      </c>
      <c r="D37" s="5" t="s">
        <v>99</v>
      </c>
      <c r="E37" s="76">
        <v>10781</v>
      </c>
      <c r="F37" s="5" t="s">
        <v>115</v>
      </c>
      <c r="G37" s="290">
        <v>19145792</v>
      </c>
      <c r="H37" s="290">
        <v>11665658</v>
      </c>
      <c r="I37" s="291">
        <v>191460</v>
      </c>
      <c r="J37" s="292">
        <f t="shared" si="1"/>
        <v>574373.76</v>
      </c>
      <c r="K37" s="153"/>
      <c r="L37" s="293">
        <v>2936782.52</v>
      </c>
      <c r="M37" s="294">
        <v>0</v>
      </c>
      <c r="N37" s="55">
        <f t="shared" si="2"/>
        <v>9494709.2400000002</v>
      </c>
      <c r="P37">
        <v>19145792</v>
      </c>
      <c r="Q37">
        <v>11665658</v>
      </c>
      <c r="R37">
        <v>191460</v>
      </c>
      <c r="S37" s="73">
        <f t="shared" si="3"/>
        <v>0</v>
      </c>
      <c r="T37" s="73">
        <f t="shared" si="3"/>
        <v>0</v>
      </c>
      <c r="U37" s="73">
        <f t="shared" si="3"/>
        <v>0</v>
      </c>
      <c r="X37" s="84">
        <f t="shared" si="6"/>
        <v>12431491.76</v>
      </c>
      <c r="Y37" s="84">
        <v>10879157.606148932</v>
      </c>
      <c r="Z37" s="84">
        <f t="shared" si="7"/>
        <v>1552334.1538510676</v>
      </c>
      <c r="AA37" s="287">
        <f t="shared" si="8"/>
        <v>-1384448.3661489319</v>
      </c>
    </row>
    <row r="38" spans="1:27">
      <c r="A38" s="44"/>
      <c r="B38" s="45"/>
      <c r="C38" s="40"/>
      <c r="D38" s="47" t="s">
        <v>169</v>
      </c>
      <c r="E38" s="48"/>
      <c r="F38" s="48"/>
      <c r="G38" s="217">
        <f>G22+G23+G24+G25+G26+G27+G28+G29+G30+G31+G32+G33+G34+G35+G36+G37</f>
        <v>988303577</v>
      </c>
      <c r="H38" s="217">
        <f t="shared" ref="H38:N38" si="9">H22+H23+H24+H25+H26+H27+H28+H29+H30+H31+H32+H33+H34+H35+H36+H37</f>
        <v>602179916</v>
      </c>
      <c r="I38" s="217">
        <f t="shared" si="9"/>
        <v>9883060</v>
      </c>
      <c r="J38" s="225">
        <f t="shared" si="9"/>
        <v>29649107.309999999</v>
      </c>
      <c r="K38" s="86">
        <f t="shared" si="9"/>
        <v>0</v>
      </c>
      <c r="L38" s="295">
        <f t="shared" si="9"/>
        <v>24683038.75</v>
      </c>
      <c r="M38" s="234">
        <f t="shared" si="9"/>
        <v>0</v>
      </c>
      <c r="N38" s="295">
        <f t="shared" si="9"/>
        <v>617029044.56000006</v>
      </c>
      <c r="O38" s="90">
        <f>100*N38/G38</f>
        <v>62.433148975641124</v>
      </c>
      <c r="P38">
        <v>988303577</v>
      </c>
      <c r="Q38">
        <v>602179916</v>
      </c>
      <c r="R38">
        <v>9883060</v>
      </c>
      <c r="S38" s="73">
        <f t="shared" si="3"/>
        <v>0</v>
      </c>
      <c r="T38" s="73">
        <f t="shared" si="3"/>
        <v>0</v>
      </c>
      <c r="U38" s="73">
        <f t="shared" si="3"/>
        <v>0</v>
      </c>
      <c r="X38" s="296">
        <f t="shared" si="6"/>
        <v>641712083.30999994</v>
      </c>
      <c r="Y38" s="296">
        <v>515914722.64658159</v>
      </c>
      <c r="Z38" s="296">
        <f t="shared" si="7"/>
        <v>125797360.66341835</v>
      </c>
      <c r="AA38" s="296">
        <f t="shared" si="8"/>
        <v>101114321.91341847</v>
      </c>
    </row>
    <row r="39" spans="1:27" hidden="1">
      <c r="A39" s="4">
        <v>228</v>
      </c>
      <c r="B39" s="4">
        <v>4</v>
      </c>
      <c r="C39" s="5" t="s">
        <v>116</v>
      </c>
      <c r="D39" s="5" t="s">
        <v>117</v>
      </c>
      <c r="E39" s="76">
        <v>10689</v>
      </c>
      <c r="F39" s="5" t="s">
        <v>118</v>
      </c>
      <c r="G39" s="214">
        <v>209899704</v>
      </c>
      <c r="H39" s="214">
        <v>127893280</v>
      </c>
      <c r="I39" s="84">
        <v>2099000</v>
      </c>
      <c r="J39" s="224">
        <f t="shared" si="1"/>
        <v>6296991.1200000001</v>
      </c>
      <c r="K39" s="80"/>
      <c r="L39" s="77">
        <v>0</v>
      </c>
      <c r="M39" s="235">
        <v>0</v>
      </c>
      <c r="N39" s="55">
        <f t="shared" si="2"/>
        <v>136289271.12</v>
      </c>
      <c r="P39">
        <v>209899704</v>
      </c>
      <c r="Q39">
        <v>127893280</v>
      </c>
      <c r="R39">
        <v>2099000</v>
      </c>
      <c r="S39" s="73">
        <f t="shared" si="3"/>
        <v>0</v>
      </c>
      <c r="T39" s="73">
        <f t="shared" si="3"/>
        <v>0</v>
      </c>
      <c r="U39" s="73">
        <f t="shared" si="3"/>
        <v>0</v>
      </c>
      <c r="X39" s="80"/>
      <c r="Y39" s="80"/>
      <c r="Z39" s="80"/>
      <c r="AA39" s="80"/>
    </row>
    <row r="40" spans="1:27" hidden="1">
      <c r="A40" s="4">
        <v>229</v>
      </c>
      <c r="B40" s="4">
        <v>4</v>
      </c>
      <c r="C40" s="5" t="s">
        <v>116</v>
      </c>
      <c r="D40" s="5" t="s">
        <v>117</v>
      </c>
      <c r="E40" s="76">
        <v>10782</v>
      </c>
      <c r="F40" s="5" t="s">
        <v>119</v>
      </c>
      <c r="G40" s="214">
        <v>31444176</v>
      </c>
      <c r="H40" s="214">
        <v>19159145</v>
      </c>
      <c r="I40" s="84">
        <v>314440</v>
      </c>
      <c r="J40" s="224">
        <f t="shared" si="1"/>
        <v>943325.28</v>
      </c>
      <c r="K40" s="80"/>
      <c r="L40" s="77">
        <v>5732592.29</v>
      </c>
      <c r="M40" s="235">
        <v>0</v>
      </c>
      <c r="N40" s="55">
        <f t="shared" si="2"/>
        <v>14684317.990000002</v>
      </c>
      <c r="P40">
        <v>31444176</v>
      </c>
      <c r="Q40">
        <v>19159145</v>
      </c>
      <c r="R40">
        <v>314440</v>
      </c>
      <c r="S40" s="73">
        <f t="shared" si="3"/>
        <v>0</v>
      </c>
      <c r="T40" s="73">
        <f t="shared" si="3"/>
        <v>0</v>
      </c>
      <c r="U40" s="73">
        <f t="shared" si="3"/>
        <v>0</v>
      </c>
      <c r="X40" s="80"/>
      <c r="Y40" s="80"/>
      <c r="Z40" s="80"/>
      <c r="AA40" s="80"/>
    </row>
    <row r="41" spans="1:27" hidden="1">
      <c r="A41" s="4">
        <v>230</v>
      </c>
      <c r="B41" s="4">
        <v>4</v>
      </c>
      <c r="C41" s="5" t="s">
        <v>116</v>
      </c>
      <c r="D41" s="5" t="s">
        <v>117</v>
      </c>
      <c r="E41" s="76">
        <v>10784</v>
      </c>
      <c r="F41" s="5" t="s">
        <v>120</v>
      </c>
      <c r="G41" s="214">
        <v>43642974</v>
      </c>
      <c r="H41" s="214">
        <v>26591953</v>
      </c>
      <c r="I41" s="84">
        <v>436430</v>
      </c>
      <c r="J41" s="224">
        <f t="shared" si="1"/>
        <v>1309289.22</v>
      </c>
      <c r="K41" s="80"/>
      <c r="L41" s="77">
        <v>3230603.69</v>
      </c>
      <c r="M41" s="235">
        <v>0</v>
      </c>
      <c r="N41" s="55">
        <f t="shared" si="2"/>
        <v>25107068.529999997</v>
      </c>
      <c r="P41">
        <v>43642974</v>
      </c>
      <c r="Q41">
        <v>26591953</v>
      </c>
      <c r="R41">
        <v>436430</v>
      </c>
      <c r="S41" s="73">
        <f t="shared" si="3"/>
        <v>0</v>
      </c>
      <c r="T41" s="73">
        <f t="shared" si="3"/>
        <v>0</v>
      </c>
      <c r="U41" s="73">
        <f t="shared" si="3"/>
        <v>0</v>
      </c>
      <c r="X41" s="80"/>
      <c r="Y41" s="80"/>
      <c r="Z41" s="80"/>
      <c r="AA41" s="80"/>
    </row>
    <row r="42" spans="1:27" hidden="1">
      <c r="A42" s="4">
        <v>231</v>
      </c>
      <c r="B42" s="4">
        <v>4</v>
      </c>
      <c r="C42" s="5" t="s">
        <v>116</v>
      </c>
      <c r="D42" s="5" t="s">
        <v>117</v>
      </c>
      <c r="E42" s="76">
        <v>10785</v>
      </c>
      <c r="F42" s="5" t="s">
        <v>121</v>
      </c>
      <c r="G42" s="214">
        <v>57979683</v>
      </c>
      <c r="H42" s="214">
        <v>35327405</v>
      </c>
      <c r="I42" s="84">
        <v>579800</v>
      </c>
      <c r="J42" s="224">
        <f t="shared" si="1"/>
        <v>1739390.49</v>
      </c>
      <c r="K42" s="80"/>
      <c r="L42" s="77">
        <v>0</v>
      </c>
      <c r="M42" s="235">
        <v>0</v>
      </c>
      <c r="N42" s="55">
        <f t="shared" si="2"/>
        <v>37646595.490000002</v>
      </c>
      <c r="P42">
        <v>57979683</v>
      </c>
      <c r="Q42">
        <v>35327405</v>
      </c>
      <c r="R42">
        <v>579800</v>
      </c>
      <c r="S42" s="73">
        <f t="shared" si="3"/>
        <v>0</v>
      </c>
      <c r="T42" s="73">
        <f t="shared" si="3"/>
        <v>0</v>
      </c>
      <c r="U42" s="73">
        <f t="shared" si="3"/>
        <v>0</v>
      </c>
      <c r="X42" s="80"/>
      <c r="Y42" s="80"/>
      <c r="Z42" s="80"/>
      <c r="AA42" s="80"/>
    </row>
    <row r="43" spans="1:27" hidden="1">
      <c r="A43" s="4">
        <v>232</v>
      </c>
      <c r="B43" s="4">
        <v>4</v>
      </c>
      <c r="C43" s="5" t="s">
        <v>116</v>
      </c>
      <c r="D43" s="5" t="s">
        <v>117</v>
      </c>
      <c r="E43" s="76">
        <v>10786</v>
      </c>
      <c r="F43" s="5" t="s">
        <v>122</v>
      </c>
      <c r="G43" s="214">
        <v>38770744</v>
      </c>
      <c r="H43" s="214">
        <v>23623271</v>
      </c>
      <c r="I43" s="84">
        <v>387710</v>
      </c>
      <c r="J43" s="224">
        <f t="shared" si="1"/>
        <v>1163122.32</v>
      </c>
      <c r="K43" s="80"/>
      <c r="L43" s="77">
        <v>1000000</v>
      </c>
      <c r="M43" s="235">
        <v>0</v>
      </c>
      <c r="N43" s="55">
        <f t="shared" si="2"/>
        <v>24174103.32</v>
      </c>
      <c r="P43">
        <v>38770744</v>
      </c>
      <c r="Q43">
        <v>23623271</v>
      </c>
      <c r="R43">
        <v>387710</v>
      </c>
      <c r="S43" s="73">
        <f t="shared" si="3"/>
        <v>0</v>
      </c>
      <c r="T43" s="73">
        <f t="shared" si="3"/>
        <v>0</v>
      </c>
      <c r="U43" s="73">
        <f t="shared" si="3"/>
        <v>0</v>
      </c>
      <c r="X43" s="80"/>
      <c r="Y43" s="80"/>
      <c r="Z43" s="80"/>
      <c r="AA43" s="80"/>
    </row>
    <row r="44" spans="1:27" hidden="1">
      <c r="A44" s="4">
        <v>233</v>
      </c>
      <c r="B44" s="4">
        <v>4</v>
      </c>
      <c r="C44" s="5" t="s">
        <v>116</v>
      </c>
      <c r="D44" s="5" t="s">
        <v>117</v>
      </c>
      <c r="E44" s="76">
        <v>10787</v>
      </c>
      <c r="F44" s="5" t="s">
        <v>123</v>
      </c>
      <c r="G44" s="214">
        <v>78140426</v>
      </c>
      <c r="H44" s="214">
        <v>47611479</v>
      </c>
      <c r="I44" s="84">
        <v>781400</v>
      </c>
      <c r="J44" s="224">
        <f t="shared" si="1"/>
        <v>2344212.7799999998</v>
      </c>
      <c r="K44" s="80"/>
      <c r="L44" s="77">
        <v>1500000</v>
      </c>
      <c r="M44" s="235">
        <v>0</v>
      </c>
      <c r="N44" s="55">
        <f t="shared" si="2"/>
        <v>49237091.780000001</v>
      </c>
      <c r="P44">
        <v>78140426</v>
      </c>
      <c r="Q44">
        <v>47611479</v>
      </c>
      <c r="R44">
        <v>781400</v>
      </c>
      <c r="S44" s="73">
        <f t="shared" si="3"/>
        <v>0</v>
      </c>
      <c r="T44" s="73">
        <f t="shared" si="3"/>
        <v>0</v>
      </c>
      <c r="U44" s="73">
        <f t="shared" si="3"/>
        <v>0</v>
      </c>
      <c r="X44" s="80"/>
      <c r="Y44" s="80"/>
      <c r="Z44" s="80"/>
      <c r="AA44" s="80"/>
    </row>
    <row r="45" spans="1:27" hidden="1">
      <c r="A45" s="4">
        <v>234</v>
      </c>
      <c r="B45" s="4">
        <v>4</v>
      </c>
      <c r="C45" s="5" t="s">
        <v>116</v>
      </c>
      <c r="D45" s="5" t="s">
        <v>117</v>
      </c>
      <c r="E45" s="76">
        <v>10788</v>
      </c>
      <c r="F45" s="5" t="s">
        <v>124</v>
      </c>
      <c r="G45" s="214">
        <v>26886927</v>
      </c>
      <c r="H45" s="214">
        <v>16382383</v>
      </c>
      <c r="I45" s="84">
        <v>268870</v>
      </c>
      <c r="J45" s="224">
        <f t="shared" si="1"/>
        <v>806607.81</v>
      </c>
      <c r="K45" s="80"/>
      <c r="L45" s="77">
        <v>803051.2</v>
      </c>
      <c r="M45" s="235">
        <v>0</v>
      </c>
      <c r="N45" s="55">
        <f t="shared" si="2"/>
        <v>16654809.609999999</v>
      </c>
      <c r="P45">
        <v>26886927</v>
      </c>
      <c r="Q45">
        <v>16382383</v>
      </c>
      <c r="R45">
        <v>268870</v>
      </c>
      <c r="S45" s="73">
        <f t="shared" si="3"/>
        <v>0</v>
      </c>
      <c r="T45" s="73">
        <f t="shared" si="3"/>
        <v>0</v>
      </c>
      <c r="U45" s="73">
        <f t="shared" si="3"/>
        <v>0</v>
      </c>
      <c r="X45" s="80"/>
      <c r="Y45" s="80"/>
      <c r="Z45" s="80"/>
      <c r="AA45" s="80"/>
    </row>
    <row r="46" spans="1:27">
      <c r="A46" s="44"/>
      <c r="B46" s="45"/>
      <c r="C46" s="40"/>
      <c r="D46" s="47" t="s">
        <v>170</v>
      </c>
      <c r="E46" s="48"/>
      <c r="F46" s="48"/>
      <c r="G46" s="217">
        <f>G39+G40+G41+G42+G43+G44+G45</f>
        <v>486764634</v>
      </c>
      <c r="H46" s="217">
        <f t="shared" ref="H46:N46" si="10">H39+H40+H41+H42+H43+H44+H45</f>
        <v>296588916</v>
      </c>
      <c r="I46" s="217">
        <f t="shared" si="10"/>
        <v>4867650</v>
      </c>
      <c r="J46" s="225">
        <f t="shared" si="10"/>
        <v>14602939.020000001</v>
      </c>
      <c r="K46" s="86">
        <f t="shared" si="10"/>
        <v>0</v>
      </c>
      <c r="L46" s="86">
        <f t="shared" si="10"/>
        <v>12266247.18</v>
      </c>
      <c r="M46" s="234">
        <f t="shared" si="10"/>
        <v>0</v>
      </c>
      <c r="N46" s="86">
        <f t="shared" si="10"/>
        <v>303793257.84000003</v>
      </c>
      <c r="O46" s="90">
        <f>100*N46/G46</f>
        <v>62.410708712252095</v>
      </c>
      <c r="P46">
        <v>486764634</v>
      </c>
      <c r="Q46">
        <v>296588916</v>
      </c>
      <c r="R46">
        <v>4867650</v>
      </c>
      <c r="S46" s="73">
        <f t="shared" si="3"/>
        <v>0</v>
      </c>
      <c r="T46" s="73">
        <f t="shared" si="3"/>
        <v>0</v>
      </c>
      <c r="U46" s="73">
        <f t="shared" si="3"/>
        <v>0</v>
      </c>
      <c r="X46" s="80"/>
      <c r="Y46" s="80"/>
      <c r="Z46" s="80"/>
      <c r="AA46" s="80"/>
    </row>
    <row r="47" spans="1:27" hidden="1">
      <c r="A47" s="4">
        <v>235</v>
      </c>
      <c r="B47" s="4">
        <v>4</v>
      </c>
      <c r="C47" s="5" t="s">
        <v>125</v>
      </c>
      <c r="D47" s="5" t="s">
        <v>126</v>
      </c>
      <c r="E47" s="76">
        <v>10690</v>
      </c>
      <c r="F47" s="5" t="s">
        <v>127</v>
      </c>
      <c r="G47" s="214">
        <v>307916942</v>
      </c>
      <c r="H47" s="214">
        <v>187615832</v>
      </c>
      <c r="I47" s="84">
        <v>3079170</v>
      </c>
      <c r="J47" s="224">
        <f t="shared" si="1"/>
        <v>9237508.2599999998</v>
      </c>
      <c r="K47" s="80"/>
      <c r="L47" s="77">
        <v>0</v>
      </c>
      <c r="M47" s="235">
        <v>11985084.529999999</v>
      </c>
      <c r="N47" s="55">
        <f t="shared" si="2"/>
        <v>211917594.78999999</v>
      </c>
      <c r="O47" s="301" t="s">
        <v>384</v>
      </c>
      <c r="P47">
        <v>307916942</v>
      </c>
      <c r="Q47">
        <v>187615832</v>
      </c>
      <c r="R47">
        <v>3079170</v>
      </c>
      <c r="S47" s="73">
        <f t="shared" si="3"/>
        <v>0</v>
      </c>
      <c r="T47" s="73">
        <f t="shared" si="3"/>
        <v>0</v>
      </c>
      <c r="U47" s="73">
        <f t="shared" si="3"/>
        <v>0</v>
      </c>
      <c r="X47" s="80"/>
      <c r="Y47" s="80"/>
      <c r="Z47" s="80"/>
      <c r="AA47" s="80"/>
    </row>
    <row r="48" spans="1:27" hidden="1">
      <c r="A48" s="4">
        <v>236</v>
      </c>
      <c r="B48" s="4">
        <v>4</v>
      </c>
      <c r="C48" s="5" t="s">
        <v>125</v>
      </c>
      <c r="D48" s="5" t="s">
        <v>126</v>
      </c>
      <c r="E48" s="76">
        <v>10691</v>
      </c>
      <c r="F48" s="5" t="s">
        <v>128</v>
      </c>
      <c r="G48" s="214">
        <v>171456155</v>
      </c>
      <c r="H48" s="214">
        <v>104469371</v>
      </c>
      <c r="I48" s="84">
        <v>1714560</v>
      </c>
      <c r="J48" s="224">
        <f t="shared" si="1"/>
        <v>5143684.6500000004</v>
      </c>
      <c r="K48" s="80"/>
      <c r="L48" s="77">
        <v>0</v>
      </c>
      <c r="M48" s="235">
        <v>-2651243.71</v>
      </c>
      <c r="N48" s="55">
        <f t="shared" si="2"/>
        <v>108676371.94000001</v>
      </c>
      <c r="O48" s="301"/>
      <c r="P48">
        <v>171456155</v>
      </c>
      <c r="Q48">
        <v>104469371</v>
      </c>
      <c r="R48">
        <v>1714560</v>
      </c>
      <c r="S48" s="73">
        <f t="shared" si="3"/>
        <v>0</v>
      </c>
      <c r="T48" s="73">
        <f t="shared" si="3"/>
        <v>0</v>
      </c>
      <c r="U48" s="73">
        <f t="shared" si="3"/>
        <v>0</v>
      </c>
      <c r="X48" s="80"/>
      <c r="Y48" s="80"/>
      <c r="Z48" s="80"/>
      <c r="AA48" s="80"/>
    </row>
    <row r="49" spans="1:27" hidden="1">
      <c r="A49" s="4">
        <v>237</v>
      </c>
      <c r="B49" s="4">
        <v>4</v>
      </c>
      <c r="C49" s="5" t="s">
        <v>125</v>
      </c>
      <c r="D49" s="5" t="s">
        <v>126</v>
      </c>
      <c r="E49" s="76">
        <v>10789</v>
      </c>
      <c r="F49" s="5" t="s">
        <v>129</v>
      </c>
      <c r="G49" s="214">
        <v>48252167</v>
      </c>
      <c r="H49" s="214">
        <v>29400365</v>
      </c>
      <c r="I49" s="84">
        <v>482520</v>
      </c>
      <c r="J49" s="224">
        <f t="shared" si="1"/>
        <v>1447565.01</v>
      </c>
      <c r="K49" s="80"/>
      <c r="L49" s="77">
        <v>0</v>
      </c>
      <c r="M49" s="235">
        <v>0</v>
      </c>
      <c r="N49" s="55">
        <f t="shared" si="2"/>
        <v>31330450.010000002</v>
      </c>
      <c r="O49" s="301"/>
      <c r="P49">
        <v>48252167</v>
      </c>
      <c r="Q49">
        <v>29400365</v>
      </c>
      <c r="R49">
        <v>482520</v>
      </c>
      <c r="S49" s="73">
        <f t="shared" si="3"/>
        <v>0</v>
      </c>
      <c r="T49" s="73">
        <f t="shared" si="3"/>
        <v>0</v>
      </c>
      <c r="U49" s="73">
        <f t="shared" si="3"/>
        <v>0</v>
      </c>
      <c r="X49" s="80"/>
      <c r="Y49" s="80"/>
      <c r="Z49" s="80"/>
      <c r="AA49" s="80"/>
    </row>
    <row r="50" spans="1:27" hidden="1">
      <c r="A50" s="4">
        <v>238</v>
      </c>
      <c r="B50" s="4">
        <v>4</v>
      </c>
      <c r="C50" s="5" t="s">
        <v>125</v>
      </c>
      <c r="D50" s="5" t="s">
        <v>126</v>
      </c>
      <c r="E50" s="76">
        <v>10790</v>
      </c>
      <c r="F50" s="5" t="s">
        <v>130</v>
      </c>
      <c r="G50" s="214">
        <v>73752043</v>
      </c>
      <c r="H50" s="214">
        <v>44937608</v>
      </c>
      <c r="I50" s="84">
        <v>737520</v>
      </c>
      <c r="J50" s="224">
        <f t="shared" si="1"/>
        <v>2212561.29</v>
      </c>
      <c r="K50" s="80"/>
      <c r="L50" s="77">
        <v>0</v>
      </c>
      <c r="M50" s="235">
        <v>-3485773.85</v>
      </c>
      <c r="N50" s="55">
        <f t="shared" si="2"/>
        <v>44401915.439999998</v>
      </c>
      <c r="P50">
        <v>73752043</v>
      </c>
      <c r="Q50">
        <v>44937608</v>
      </c>
      <c r="R50">
        <v>737520</v>
      </c>
      <c r="S50" s="73">
        <f t="shared" si="3"/>
        <v>0</v>
      </c>
      <c r="T50" s="73">
        <f t="shared" si="3"/>
        <v>0</v>
      </c>
      <c r="U50" s="73">
        <f t="shared" si="3"/>
        <v>0</v>
      </c>
      <c r="X50" s="80"/>
      <c r="Y50" s="80"/>
      <c r="Z50" s="80"/>
      <c r="AA50" s="80"/>
    </row>
    <row r="51" spans="1:27" hidden="1">
      <c r="A51" s="4">
        <v>239</v>
      </c>
      <c r="B51" s="4">
        <v>4</v>
      </c>
      <c r="C51" s="5" t="s">
        <v>125</v>
      </c>
      <c r="D51" s="5" t="s">
        <v>126</v>
      </c>
      <c r="E51" s="76">
        <v>10791</v>
      </c>
      <c r="F51" s="5" t="s">
        <v>131</v>
      </c>
      <c r="G51" s="214">
        <v>76216965</v>
      </c>
      <c r="H51" s="214">
        <v>46439502</v>
      </c>
      <c r="I51" s="84">
        <v>762170</v>
      </c>
      <c r="J51" s="224">
        <f t="shared" si="1"/>
        <v>2286508.9500000002</v>
      </c>
      <c r="K51" s="80"/>
      <c r="L51" s="77">
        <v>0</v>
      </c>
      <c r="M51" s="235">
        <v>0</v>
      </c>
      <c r="N51" s="55">
        <f t="shared" si="2"/>
        <v>49488180.950000003</v>
      </c>
      <c r="P51">
        <v>76216965</v>
      </c>
      <c r="Q51">
        <v>46439502</v>
      </c>
      <c r="R51">
        <v>762170</v>
      </c>
      <c r="S51" s="73">
        <f t="shared" si="3"/>
        <v>0</v>
      </c>
      <c r="T51" s="73">
        <f t="shared" si="3"/>
        <v>0</v>
      </c>
      <c r="U51" s="73">
        <f t="shared" si="3"/>
        <v>0</v>
      </c>
      <c r="X51" s="80"/>
      <c r="Y51" s="80"/>
      <c r="Z51" s="80"/>
      <c r="AA51" s="80"/>
    </row>
    <row r="52" spans="1:27" hidden="1">
      <c r="A52" s="4">
        <v>240</v>
      </c>
      <c r="B52" s="4">
        <v>4</v>
      </c>
      <c r="C52" s="5" t="s">
        <v>125</v>
      </c>
      <c r="D52" s="5" t="s">
        <v>126</v>
      </c>
      <c r="E52" s="76">
        <v>10792</v>
      </c>
      <c r="F52" s="5" t="s">
        <v>132</v>
      </c>
      <c r="G52" s="214">
        <v>47518800</v>
      </c>
      <c r="H52" s="214">
        <v>28953520</v>
      </c>
      <c r="I52" s="84">
        <v>475190</v>
      </c>
      <c r="J52" s="224">
        <f t="shared" si="1"/>
        <v>1425564</v>
      </c>
      <c r="K52" s="80"/>
      <c r="L52" s="77">
        <v>0</v>
      </c>
      <c r="M52" s="235">
        <v>-2692253.46</v>
      </c>
      <c r="N52" s="55">
        <f t="shared" si="2"/>
        <v>28162020.539999999</v>
      </c>
      <c r="P52">
        <v>47518800</v>
      </c>
      <c r="Q52">
        <v>28953520</v>
      </c>
      <c r="R52">
        <v>475190</v>
      </c>
      <c r="S52" s="73">
        <f t="shared" si="3"/>
        <v>0</v>
      </c>
      <c r="T52" s="73">
        <f t="shared" si="3"/>
        <v>0</v>
      </c>
      <c r="U52" s="73">
        <f t="shared" si="3"/>
        <v>0</v>
      </c>
      <c r="X52" s="80"/>
      <c r="Y52" s="80"/>
      <c r="Z52" s="80"/>
      <c r="AA52" s="80"/>
    </row>
    <row r="53" spans="1:27" hidden="1">
      <c r="A53" s="4">
        <v>241</v>
      </c>
      <c r="B53" s="4">
        <v>4</v>
      </c>
      <c r="C53" s="5" t="s">
        <v>125</v>
      </c>
      <c r="D53" s="5" t="s">
        <v>126</v>
      </c>
      <c r="E53" s="76">
        <v>10793</v>
      </c>
      <c r="F53" s="5" t="s">
        <v>133</v>
      </c>
      <c r="G53" s="214">
        <v>29511355</v>
      </c>
      <c r="H53" s="214">
        <v>17981464</v>
      </c>
      <c r="I53" s="84">
        <v>295110</v>
      </c>
      <c r="J53" s="224">
        <f t="shared" si="1"/>
        <v>885340.65</v>
      </c>
      <c r="K53" s="80"/>
      <c r="L53" s="77">
        <v>0</v>
      </c>
      <c r="M53" s="235">
        <v>0</v>
      </c>
      <c r="N53" s="55">
        <f t="shared" si="2"/>
        <v>19161914.649999999</v>
      </c>
      <c r="P53">
        <v>29511355</v>
      </c>
      <c r="Q53">
        <v>17981464</v>
      </c>
      <c r="R53">
        <v>295110</v>
      </c>
      <c r="S53" s="73">
        <f t="shared" si="3"/>
        <v>0</v>
      </c>
      <c r="T53" s="73">
        <f t="shared" si="3"/>
        <v>0</v>
      </c>
      <c r="U53" s="73">
        <f t="shared" si="3"/>
        <v>0</v>
      </c>
      <c r="X53" s="80"/>
      <c r="Y53" s="80"/>
      <c r="Z53" s="80"/>
      <c r="AA53" s="80"/>
    </row>
    <row r="54" spans="1:27" hidden="1">
      <c r="A54" s="4">
        <v>242</v>
      </c>
      <c r="B54" s="4">
        <v>4</v>
      </c>
      <c r="C54" s="5" t="s">
        <v>125</v>
      </c>
      <c r="D54" s="5" t="s">
        <v>126</v>
      </c>
      <c r="E54" s="76">
        <v>10794</v>
      </c>
      <c r="F54" s="5" t="s">
        <v>134</v>
      </c>
      <c r="G54" s="214">
        <v>19817116</v>
      </c>
      <c r="H54" s="214">
        <v>12074700</v>
      </c>
      <c r="I54" s="84">
        <v>198170</v>
      </c>
      <c r="J54" s="224">
        <f t="shared" si="1"/>
        <v>594513.48</v>
      </c>
      <c r="K54" s="80"/>
      <c r="L54" s="77">
        <v>0</v>
      </c>
      <c r="M54" s="235">
        <v>0</v>
      </c>
      <c r="N54" s="55">
        <f t="shared" si="2"/>
        <v>12867383.48</v>
      </c>
      <c r="P54">
        <v>19817116</v>
      </c>
      <c r="Q54">
        <v>12074700</v>
      </c>
      <c r="R54">
        <v>198170</v>
      </c>
      <c r="S54" s="73">
        <f t="shared" si="3"/>
        <v>0</v>
      </c>
      <c r="T54" s="73">
        <f t="shared" si="3"/>
        <v>0</v>
      </c>
      <c r="U54" s="73">
        <f t="shared" si="3"/>
        <v>0</v>
      </c>
      <c r="X54" s="80"/>
      <c r="Y54" s="80"/>
      <c r="Z54" s="80"/>
      <c r="AA54" s="80"/>
    </row>
    <row r="55" spans="1:27" hidden="1">
      <c r="A55" s="4">
        <v>243</v>
      </c>
      <c r="B55" s="4">
        <v>4</v>
      </c>
      <c r="C55" s="5" t="s">
        <v>125</v>
      </c>
      <c r="D55" s="5" t="s">
        <v>126</v>
      </c>
      <c r="E55" s="76">
        <v>10795</v>
      </c>
      <c r="F55" s="5" t="s">
        <v>135</v>
      </c>
      <c r="G55" s="214">
        <v>17621365</v>
      </c>
      <c r="H55" s="214">
        <v>10736814</v>
      </c>
      <c r="I55" s="84">
        <v>176210</v>
      </c>
      <c r="J55" s="224">
        <f t="shared" si="1"/>
        <v>528640.94999999995</v>
      </c>
      <c r="K55" s="80"/>
      <c r="L55" s="77">
        <v>0</v>
      </c>
      <c r="M55" s="235">
        <v>0</v>
      </c>
      <c r="N55" s="55">
        <f t="shared" si="2"/>
        <v>11441664.949999999</v>
      </c>
      <c r="P55">
        <v>17621365</v>
      </c>
      <c r="Q55">
        <v>10736814</v>
      </c>
      <c r="R55">
        <v>176210</v>
      </c>
      <c r="S55" s="73">
        <f t="shared" si="3"/>
        <v>0</v>
      </c>
      <c r="T55" s="73">
        <f t="shared" si="3"/>
        <v>0</v>
      </c>
      <c r="U55" s="73">
        <f t="shared" si="3"/>
        <v>0</v>
      </c>
      <c r="X55" s="80"/>
      <c r="Y55" s="80"/>
      <c r="Z55" s="80"/>
      <c r="AA55" s="80"/>
    </row>
    <row r="56" spans="1:27" hidden="1">
      <c r="A56" s="4">
        <v>244</v>
      </c>
      <c r="B56" s="4">
        <v>4</v>
      </c>
      <c r="C56" s="5" t="s">
        <v>125</v>
      </c>
      <c r="D56" s="5" t="s">
        <v>126</v>
      </c>
      <c r="E56" s="76">
        <v>10796</v>
      </c>
      <c r="F56" s="5" t="s">
        <v>136</v>
      </c>
      <c r="G56" s="214">
        <v>26212575</v>
      </c>
      <c r="H56" s="214">
        <v>15971496</v>
      </c>
      <c r="I56" s="84">
        <v>262130</v>
      </c>
      <c r="J56" s="224">
        <f t="shared" si="1"/>
        <v>786377.25</v>
      </c>
      <c r="K56" s="80"/>
      <c r="L56" s="77">
        <v>0</v>
      </c>
      <c r="M56" s="235">
        <v>-3155813.51</v>
      </c>
      <c r="N56" s="55">
        <f t="shared" si="2"/>
        <v>13864189.74</v>
      </c>
      <c r="P56">
        <v>26212575</v>
      </c>
      <c r="Q56">
        <v>15971496</v>
      </c>
      <c r="R56">
        <v>262130</v>
      </c>
      <c r="S56" s="73">
        <f t="shared" si="3"/>
        <v>0</v>
      </c>
      <c r="T56" s="73">
        <f t="shared" si="3"/>
        <v>0</v>
      </c>
      <c r="U56" s="73">
        <f t="shared" si="3"/>
        <v>0</v>
      </c>
      <c r="X56" s="80"/>
      <c r="Y56" s="80"/>
      <c r="Z56" s="80"/>
      <c r="AA56" s="80"/>
    </row>
    <row r="57" spans="1:27" hidden="1">
      <c r="A57" s="4">
        <v>245</v>
      </c>
      <c r="B57" s="4">
        <v>4</v>
      </c>
      <c r="C57" s="5" t="s">
        <v>125</v>
      </c>
      <c r="D57" s="5" t="s">
        <v>126</v>
      </c>
      <c r="E57" s="76">
        <v>10797</v>
      </c>
      <c r="F57" s="5" t="s">
        <v>137</v>
      </c>
      <c r="G57" s="214">
        <v>26982672</v>
      </c>
      <c r="H57" s="214">
        <v>16440721</v>
      </c>
      <c r="I57" s="84">
        <v>269830</v>
      </c>
      <c r="J57" s="224">
        <f t="shared" si="1"/>
        <v>809480.16</v>
      </c>
      <c r="K57" s="80"/>
      <c r="L57" s="77">
        <v>0</v>
      </c>
      <c r="M57" s="235">
        <v>0</v>
      </c>
      <c r="N57" s="55">
        <f t="shared" si="2"/>
        <v>17520031.16</v>
      </c>
      <c r="P57">
        <v>26982672</v>
      </c>
      <c r="Q57">
        <v>16440721</v>
      </c>
      <c r="R57">
        <v>269830</v>
      </c>
      <c r="S57" s="73">
        <f t="shared" si="3"/>
        <v>0</v>
      </c>
      <c r="T57" s="73">
        <f t="shared" si="3"/>
        <v>0</v>
      </c>
      <c r="U57" s="73">
        <f t="shared" si="3"/>
        <v>0</v>
      </c>
      <c r="X57" s="80"/>
      <c r="Y57" s="80"/>
      <c r="Z57" s="80"/>
      <c r="AA57" s="80"/>
    </row>
    <row r="58" spans="1:27">
      <c r="A58" s="44"/>
      <c r="B58" s="45"/>
      <c r="C58" s="40"/>
      <c r="D58" s="47" t="s">
        <v>171</v>
      </c>
      <c r="E58" s="48"/>
      <c r="F58" s="48"/>
      <c r="G58" s="217">
        <f>G47+G48+G49+G50+G51+G52+G53+G54+G55+G56+G57</f>
        <v>845258155</v>
      </c>
      <c r="H58" s="217">
        <f t="shared" ref="H58:N58" si="11">H47+H48+H49+H50+H51+H52+H53+H54+H55+H56+H57</f>
        <v>515021393</v>
      </c>
      <c r="I58" s="217">
        <f t="shared" si="11"/>
        <v>8452580</v>
      </c>
      <c r="J58" s="225">
        <f t="shared" si="11"/>
        <v>25357744.649999999</v>
      </c>
      <c r="K58" s="86">
        <f t="shared" si="11"/>
        <v>0</v>
      </c>
      <c r="L58" s="86">
        <f t="shared" si="11"/>
        <v>0</v>
      </c>
      <c r="M58" s="234">
        <f t="shared" si="11"/>
        <v>9.3132257461547852E-10</v>
      </c>
      <c r="N58" s="86">
        <f t="shared" si="11"/>
        <v>548831717.64999998</v>
      </c>
      <c r="O58" s="90">
        <f>100*N58/G58</f>
        <v>64.9306622365566</v>
      </c>
      <c r="P58">
        <v>845258155</v>
      </c>
      <c r="Q58">
        <v>515021393</v>
      </c>
      <c r="R58">
        <v>8452580</v>
      </c>
      <c r="S58" s="73">
        <f t="shared" si="3"/>
        <v>0</v>
      </c>
      <c r="T58" s="73">
        <f t="shared" si="3"/>
        <v>0</v>
      </c>
      <c r="U58" s="73">
        <f t="shared" si="3"/>
        <v>0</v>
      </c>
      <c r="X58" s="80"/>
      <c r="Y58" s="80"/>
      <c r="Z58" s="80"/>
      <c r="AA58" s="80"/>
    </row>
    <row r="59" spans="1:27" hidden="1">
      <c r="A59" s="4">
        <v>246</v>
      </c>
      <c r="B59" s="4">
        <v>4</v>
      </c>
      <c r="C59" s="5" t="s">
        <v>138</v>
      </c>
      <c r="D59" s="5" t="s">
        <v>139</v>
      </c>
      <c r="E59" s="76">
        <v>10692</v>
      </c>
      <c r="F59" s="5" t="s">
        <v>140</v>
      </c>
      <c r="G59" s="214">
        <v>214543545</v>
      </c>
      <c r="H59" s="214">
        <v>130722803</v>
      </c>
      <c r="I59" s="84">
        <v>2145440</v>
      </c>
      <c r="J59" s="224">
        <f t="shared" si="1"/>
        <v>6436306.3499999996</v>
      </c>
      <c r="K59" s="80"/>
      <c r="L59" s="77">
        <v>31965308.300000001</v>
      </c>
      <c r="M59" s="233">
        <v>0</v>
      </c>
      <c r="N59" s="55">
        <f t="shared" ref="N59:N64" si="12">H59+I59+J59-K59-L59+M59</f>
        <v>107339241.05</v>
      </c>
      <c r="O59" s="90"/>
      <c r="P59">
        <v>214543545</v>
      </c>
      <c r="Q59">
        <v>130722803</v>
      </c>
      <c r="R59">
        <v>2145440</v>
      </c>
      <c r="S59" s="73">
        <f t="shared" si="3"/>
        <v>0</v>
      </c>
      <c r="T59" s="73">
        <f t="shared" si="3"/>
        <v>0</v>
      </c>
      <c r="U59" s="73">
        <f t="shared" si="3"/>
        <v>0</v>
      </c>
      <c r="X59" s="80"/>
      <c r="Y59" s="80"/>
      <c r="Z59" s="80"/>
      <c r="AA59" s="80"/>
    </row>
    <row r="60" spans="1:27" hidden="1">
      <c r="A60" s="4">
        <v>247</v>
      </c>
      <c r="B60" s="4">
        <v>4</v>
      </c>
      <c r="C60" s="5" t="s">
        <v>138</v>
      </c>
      <c r="D60" s="5" t="s">
        <v>139</v>
      </c>
      <c r="E60" s="76">
        <v>10693</v>
      </c>
      <c r="F60" s="5" t="s">
        <v>141</v>
      </c>
      <c r="G60" s="214">
        <v>174218034</v>
      </c>
      <c r="H60" s="214">
        <v>106152202</v>
      </c>
      <c r="I60" s="84">
        <v>1742180</v>
      </c>
      <c r="J60" s="224">
        <f t="shared" si="1"/>
        <v>5226541.0199999996</v>
      </c>
      <c r="K60" s="80"/>
      <c r="L60" s="77">
        <v>25315316.850000001</v>
      </c>
      <c r="M60" s="233">
        <v>0</v>
      </c>
      <c r="N60" s="55">
        <f t="shared" si="12"/>
        <v>87805606.169999987</v>
      </c>
      <c r="O60" s="90"/>
      <c r="P60">
        <v>174218034</v>
      </c>
      <c r="Q60">
        <v>106152202</v>
      </c>
      <c r="R60">
        <v>1742180</v>
      </c>
      <c r="S60" s="73">
        <f t="shared" si="3"/>
        <v>0</v>
      </c>
      <c r="T60" s="73">
        <f t="shared" si="3"/>
        <v>0</v>
      </c>
      <c r="U60" s="73">
        <f t="shared" si="3"/>
        <v>0</v>
      </c>
      <c r="X60" s="80"/>
      <c r="Y60" s="80"/>
      <c r="Z60" s="80"/>
      <c r="AA60" s="80"/>
    </row>
    <row r="61" spans="1:27" hidden="1">
      <c r="A61" s="4">
        <v>248</v>
      </c>
      <c r="B61" s="4">
        <v>4</v>
      </c>
      <c r="C61" s="5" t="s">
        <v>138</v>
      </c>
      <c r="D61" s="5" t="s">
        <v>139</v>
      </c>
      <c r="E61" s="76">
        <v>10798</v>
      </c>
      <c r="F61" s="5" t="s">
        <v>142</v>
      </c>
      <c r="G61" s="214">
        <v>45485482</v>
      </c>
      <c r="H61" s="214">
        <v>27714605</v>
      </c>
      <c r="I61" s="84">
        <v>454850</v>
      </c>
      <c r="J61" s="224">
        <f t="shared" si="1"/>
        <v>1364564.46</v>
      </c>
      <c r="K61" s="80"/>
      <c r="L61" s="77">
        <v>3053632</v>
      </c>
      <c r="M61" s="233">
        <v>0</v>
      </c>
      <c r="N61" s="55">
        <f t="shared" si="12"/>
        <v>26480387.460000001</v>
      </c>
      <c r="O61" s="90"/>
      <c r="P61">
        <v>45485482</v>
      </c>
      <c r="Q61">
        <v>27714605</v>
      </c>
      <c r="R61">
        <v>454850</v>
      </c>
      <c r="S61" s="73">
        <f t="shared" si="3"/>
        <v>0</v>
      </c>
      <c r="T61" s="73">
        <f t="shared" si="3"/>
        <v>0</v>
      </c>
      <c r="U61" s="73">
        <f t="shared" si="3"/>
        <v>0</v>
      </c>
      <c r="X61" s="80"/>
      <c r="Y61" s="80"/>
      <c r="Z61" s="80"/>
      <c r="AA61" s="80"/>
    </row>
    <row r="62" spans="1:27" hidden="1">
      <c r="A62" s="4">
        <v>249</v>
      </c>
      <c r="B62" s="4">
        <v>4</v>
      </c>
      <c r="C62" s="5" t="s">
        <v>138</v>
      </c>
      <c r="D62" s="5" t="s">
        <v>139</v>
      </c>
      <c r="E62" s="76">
        <v>10799</v>
      </c>
      <c r="F62" s="5" t="s">
        <v>143</v>
      </c>
      <c r="G62" s="214">
        <v>33548078</v>
      </c>
      <c r="H62" s="214">
        <v>20441066</v>
      </c>
      <c r="I62" s="84">
        <v>335480</v>
      </c>
      <c r="J62" s="224">
        <f t="shared" si="1"/>
        <v>1006442.34</v>
      </c>
      <c r="K62" s="80"/>
      <c r="L62" s="77">
        <v>0</v>
      </c>
      <c r="M62" s="233">
        <v>0</v>
      </c>
      <c r="N62" s="55">
        <f t="shared" si="12"/>
        <v>21782988.34</v>
      </c>
      <c r="O62" s="90"/>
      <c r="P62">
        <v>33548078</v>
      </c>
      <c r="Q62">
        <v>20441066</v>
      </c>
      <c r="R62">
        <v>335480</v>
      </c>
      <c r="S62" s="73">
        <f t="shared" si="3"/>
        <v>0</v>
      </c>
      <c r="T62" s="73">
        <f t="shared" si="3"/>
        <v>0</v>
      </c>
      <c r="U62" s="73">
        <f t="shared" si="3"/>
        <v>0</v>
      </c>
      <c r="X62" s="80"/>
      <c r="Y62" s="80"/>
      <c r="Z62" s="80"/>
      <c r="AA62" s="80"/>
    </row>
    <row r="63" spans="1:27" hidden="1">
      <c r="A63" s="4">
        <v>250</v>
      </c>
      <c r="B63" s="4">
        <v>4</v>
      </c>
      <c r="C63" s="5" t="s">
        <v>138</v>
      </c>
      <c r="D63" s="5" t="s">
        <v>139</v>
      </c>
      <c r="E63" s="76">
        <v>10800</v>
      </c>
      <c r="F63" s="5" t="s">
        <v>144</v>
      </c>
      <c r="G63" s="214">
        <v>30923223</v>
      </c>
      <c r="H63" s="214">
        <v>18841725</v>
      </c>
      <c r="I63" s="84">
        <v>309230</v>
      </c>
      <c r="J63" s="224">
        <f t="shared" si="1"/>
        <v>927696.69</v>
      </c>
      <c r="K63" s="80"/>
      <c r="L63" s="77">
        <v>6733839.0199999996</v>
      </c>
      <c r="M63" s="233">
        <v>0</v>
      </c>
      <c r="N63" s="55">
        <f t="shared" si="12"/>
        <v>13344812.670000002</v>
      </c>
      <c r="O63" s="90"/>
      <c r="P63">
        <v>30923223</v>
      </c>
      <c r="Q63">
        <v>18841725</v>
      </c>
      <c r="R63">
        <v>309230</v>
      </c>
      <c r="S63" s="73">
        <f t="shared" si="3"/>
        <v>0</v>
      </c>
      <c r="T63" s="73">
        <f t="shared" si="3"/>
        <v>0</v>
      </c>
      <c r="U63" s="73">
        <f t="shared" si="3"/>
        <v>0</v>
      </c>
      <c r="X63" s="80"/>
      <c r="Y63" s="80"/>
      <c r="Z63" s="80"/>
      <c r="AA63" s="80"/>
    </row>
    <row r="64" spans="1:27" hidden="1">
      <c r="A64" s="4">
        <v>251</v>
      </c>
      <c r="B64" s="4">
        <v>4</v>
      </c>
      <c r="C64" s="5" t="s">
        <v>138</v>
      </c>
      <c r="D64" s="5" t="s">
        <v>139</v>
      </c>
      <c r="E64" s="76">
        <v>10801</v>
      </c>
      <c r="F64" s="5" t="s">
        <v>145</v>
      </c>
      <c r="G64" s="214">
        <v>35742567</v>
      </c>
      <c r="H64" s="214">
        <v>21778183</v>
      </c>
      <c r="I64" s="84">
        <v>357430</v>
      </c>
      <c r="J64" s="224">
        <f t="shared" si="1"/>
        <v>1072277.01</v>
      </c>
      <c r="K64" s="80"/>
      <c r="L64" s="77">
        <v>11179273.57</v>
      </c>
      <c r="M64" s="233">
        <v>0</v>
      </c>
      <c r="N64" s="55">
        <f t="shared" si="12"/>
        <v>12028616.440000001</v>
      </c>
      <c r="O64" s="90"/>
      <c r="P64">
        <v>35742567</v>
      </c>
      <c r="Q64">
        <v>21778183</v>
      </c>
      <c r="R64">
        <v>357430</v>
      </c>
      <c r="S64" s="73">
        <f t="shared" si="3"/>
        <v>0</v>
      </c>
      <c r="T64" s="73">
        <f t="shared" si="3"/>
        <v>0</v>
      </c>
      <c r="U64" s="73">
        <f t="shared" si="3"/>
        <v>0</v>
      </c>
      <c r="X64" s="80"/>
      <c r="Y64" s="80"/>
      <c r="Z64" s="80"/>
      <c r="AA64" s="80"/>
    </row>
    <row r="65" spans="1:27">
      <c r="A65" s="44"/>
      <c r="B65" s="45"/>
      <c r="C65" s="40"/>
      <c r="D65" s="47" t="s">
        <v>172</v>
      </c>
      <c r="E65" s="48"/>
      <c r="F65" s="48"/>
      <c r="G65" s="217">
        <f>G59+G60+G61+G62+G63+G64</f>
        <v>534460929</v>
      </c>
      <c r="H65" s="217">
        <f t="shared" ref="H65:N65" si="13">H59+H60+H61+H62+H63+H64</f>
        <v>325650584</v>
      </c>
      <c r="I65" s="217">
        <f t="shared" si="13"/>
        <v>5344610</v>
      </c>
      <c r="J65" s="225">
        <f t="shared" si="13"/>
        <v>16033827.869999997</v>
      </c>
      <c r="K65" s="86">
        <f t="shared" si="13"/>
        <v>0</v>
      </c>
      <c r="L65" s="86">
        <f t="shared" si="13"/>
        <v>78247369.74000001</v>
      </c>
      <c r="M65" s="234">
        <f t="shared" si="13"/>
        <v>0</v>
      </c>
      <c r="N65" s="86">
        <f t="shared" si="13"/>
        <v>268781652.13</v>
      </c>
      <c r="O65" s="90">
        <f>100*N65/G65</f>
        <v>50.290234055631032</v>
      </c>
      <c r="P65">
        <v>534460929</v>
      </c>
      <c r="Q65">
        <v>325650584</v>
      </c>
      <c r="R65">
        <v>5344610</v>
      </c>
      <c r="S65" s="73">
        <f t="shared" si="3"/>
        <v>0</v>
      </c>
      <c r="T65" s="73">
        <f t="shared" si="3"/>
        <v>0</v>
      </c>
      <c r="U65" s="73">
        <f t="shared" si="3"/>
        <v>0</v>
      </c>
      <c r="X65" s="80"/>
      <c r="Y65" s="80"/>
      <c r="Z65" s="80"/>
      <c r="AA65" s="80"/>
    </row>
    <row r="66" spans="1:27" hidden="1">
      <c r="A66" s="4">
        <v>252</v>
      </c>
      <c r="B66" s="4">
        <v>4</v>
      </c>
      <c r="C66" s="5" t="s">
        <v>146</v>
      </c>
      <c r="D66" s="5" t="s">
        <v>147</v>
      </c>
      <c r="E66" s="76">
        <v>10661</v>
      </c>
      <c r="F66" s="5" t="s">
        <v>148</v>
      </c>
      <c r="G66" s="214">
        <v>433731859</v>
      </c>
      <c r="H66" s="214">
        <v>264275695</v>
      </c>
      <c r="I66" s="84">
        <v>4337180</v>
      </c>
      <c r="J66" s="224">
        <f t="shared" si="1"/>
        <v>13011955.77</v>
      </c>
      <c r="K66" s="80"/>
      <c r="L66" s="77">
        <v>0</v>
      </c>
      <c r="M66" s="235">
        <v>0</v>
      </c>
      <c r="N66" s="55">
        <f t="shared" ref="N66:N77" si="14">H66+I66+J66-K66-L66+M66</f>
        <v>281624830.76999998</v>
      </c>
      <c r="O66" s="90"/>
      <c r="P66">
        <v>433731859</v>
      </c>
      <c r="Q66">
        <v>264275695</v>
      </c>
      <c r="R66">
        <v>4337180</v>
      </c>
      <c r="S66" s="73">
        <f t="shared" si="3"/>
        <v>0</v>
      </c>
      <c r="T66" s="73">
        <f t="shared" si="3"/>
        <v>0</v>
      </c>
      <c r="U66" s="73">
        <f t="shared" si="3"/>
        <v>0</v>
      </c>
      <c r="X66" s="80"/>
      <c r="Y66" s="80"/>
      <c r="Z66" s="80"/>
      <c r="AA66" s="80"/>
    </row>
    <row r="67" spans="1:27" hidden="1">
      <c r="A67" s="4">
        <v>253</v>
      </c>
      <c r="B67" s="4">
        <v>4</v>
      </c>
      <c r="C67" s="5" t="s">
        <v>146</v>
      </c>
      <c r="D67" s="5" t="s">
        <v>147</v>
      </c>
      <c r="E67" s="76">
        <v>10695</v>
      </c>
      <c r="F67" s="5" t="s">
        <v>149</v>
      </c>
      <c r="G67" s="214">
        <v>249022981</v>
      </c>
      <c r="H67" s="214">
        <v>151731352</v>
      </c>
      <c r="I67" s="84">
        <v>2490230</v>
      </c>
      <c r="J67" s="224">
        <f t="shared" si="1"/>
        <v>7470689.4299999997</v>
      </c>
      <c r="K67" s="80"/>
      <c r="L67" s="77">
        <v>0</v>
      </c>
      <c r="M67" s="235">
        <v>0</v>
      </c>
      <c r="N67" s="55">
        <f t="shared" si="14"/>
        <v>161692271.43000001</v>
      </c>
      <c r="O67" s="90"/>
      <c r="P67">
        <v>249022981</v>
      </c>
      <c r="Q67">
        <v>151731352</v>
      </c>
      <c r="R67">
        <v>2490230</v>
      </c>
      <c r="S67" s="73">
        <f t="shared" si="3"/>
        <v>0</v>
      </c>
      <c r="T67" s="73">
        <f t="shared" si="3"/>
        <v>0</v>
      </c>
      <c r="U67" s="73">
        <f t="shared" si="3"/>
        <v>0</v>
      </c>
      <c r="X67" s="80"/>
      <c r="Y67" s="80"/>
      <c r="Z67" s="80"/>
      <c r="AA67" s="80"/>
    </row>
    <row r="68" spans="1:27" hidden="1">
      <c r="A68" s="4">
        <v>254</v>
      </c>
      <c r="B68" s="4">
        <v>4</v>
      </c>
      <c r="C68" s="5" t="s">
        <v>146</v>
      </c>
      <c r="D68" s="5" t="s">
        <v>147</v>
      </c>
      <c r="E68" s="76">
        <v>10807</v>
      </c>
      <c r="F68" s="5" t="s">
        <v>150</v>
      </c>
      <c r="G68" s="214">
        <v>67458789</v>
      </c>
      <c r="H68" s="214">
        <v>41103087</v>
      </c>
      <c r="I68" s="84">
        <v>674590</v>
      </c>
      <c r="J68" s="224">
        <f t="shared" si="1"/>
        <v>2023763.67</v>
      </c>
      <c r="K68" s="80"/>
      <c r="L68" s="77">
        <v>0</v>
      </c>
      <c r="M68" s="235">
        <v>0</v>
      </c>
      <c r="N68" s="55">
        <f t="shared" si="14"/>
        <v>43801440.670000002</v>
      </c>
      <c r="O68" s="90"/>
      <c r="P68">
        <v>67458789</v>
      </c>
      <c r="Q68">
        <v>41103087</v>
      </c>
      <c r="R68">
        <v>674590</v>
      </c>
      <c r="S68" s="73">
        <f t="shared" si="3"/>
        <v>0</v>
      </c>
      <c r="T68" s="73">
        <f t="shared" si="3"/>
        <v>0</v>
      </c>
      <c r="U68" s="73">
        <f t="shared" si="3"/>
        <v>0</v>
      </c>
      <c r="X68" s="80"/>
      <c r="Y68" s="80"/>
      <c r="Z68" s="80"/>
      <c r="AA68" s="80"/>
    </row>
    <row r="69" spans="1:27" hidden="1">
      <c r="A69" s="4">
        <v>255</v>
      </c>
      <c r="B69" s="4">
        <v>4</v>
      </c>
      <c r="C69" s="5" t="s">
        <v>146</v>
      </c>
      <c r="D69" s="5" t="s">
        <v>147</v>
      </c>
      <c r="E69" s="76">
        <v>10808</v>
      </c>
      <c r="F69" s="5" t="s">
        <v>151</v>
      </c>
      <c r="G69" s="214">
        <v>50426609</v>
      </c>
      <c r="H69" s="214">
        <v>30725267</v>
      </c>
      <c r="I69" s="84">
        <v>504270</v>
      </c>
      <c r="J69" s="224">
        <f t="shared" si="1"/>
        <v>1512798.27</v>
      </c>
      <c r="K69" s="80"/>
      <c r="L69" s="77">
        <v>0</v>
      </c>
      <c r="M69" s="235">
        <v>0</v>
      </c>
      <c r="N69" s="55">
        <f t="shared" si="14"/>
        <v>32742335.27</v>
      </c>
      <c r="O69" s="90"/>
      <c r="P69">
        <v>50426609</v>
      </c>
      <c r="Q69">
        <v>30725267</v>
      </c>
      <c r="R69">
        <v>504270</v>
      </c>
      <c r="S69" s="73">
        <f t="shared" si="3"/>
        <v>0</v>
      </c>
      <c r="T69" s="73">
        <f t="shared" si="3"/>
        <v>0</v>
      </c>
      <c r="U69" s="73">
        <f t="shared" si="3"/>
        <v>0</v>
      </c>
      <c r="X69" s="80"/>
      <c r="Y69" s="80"/>
      <c r="Z69" s="80"/>
      <c r="AA69" s="80"/>
    </row>
    <row r="70" spans="1:27" hidden="1">
      <c r="A70" s="4">
        <v>256</v>
      </c>
      <c r="B70" s="4">
        <v>4</v>
      </c>
      <c r="C70" s="5" t="s">
        <v>146</v>
      </c>
      <c r="D70" s="5" t="s">
        <v>147</v>
      </c>
      <c r="E70" s="76">
        <v>10809</v>
      </c>
      <c r="F70" s="5" t="s">
        <v>152</v>
      </c>
      <c r="G70" s="214">
        <v>29403977</v>
      </c>
      <c r="H70" s="214">
        <v>17916038</v>
      </c>
      <c r="I70" s="84">
        <v>294040</v>
      </c>
      <c r="J70" s="224">
        <f t="shared" ref="J70:J82" si="15">ROUND(G70*0.03,2)</f>
        <v>882119.31</v>
      </c>
      <c r="K70" s="80"/>
      <c r="L70" s="77">
        <v>0</v>
      </c>
      <c r="M70" s="235">
        <v>0</v>
      </c>
      <c r="N70" s="55">
        <f t="shared" si="14"/>
        <v>19092197.309999999</v>
      </c>
      <c r="O70" s="90"/>
      <c r="P70">
        <v>29403977</v>
      </c>
      <c r="Q70">
        <v>17916038</v>
      </c>
      <c r="R70">
        <v>294040</v>
      </c>
      <c r="S70" s="73">
        <f t="shared" ref="S70:U83" si="16">G70-P70</f>
        <v>0</v>
      </c>
      <c r="T70" s="73">
        <f t="shared" si="16"/>
        <v>0</v>
      </c>
      <c r="U70" s="73">
        <f t="shared" si="16"/>
        <v>0</v>
      </c>
      <c r="X70" s="80"/>
      <c r="Y70" s="80"/>
      <c r="Z70" s="80"/>
      <c r="AA70" s="80"/>
    </row>
    <row r="71" spans="1:27" hidden="1">
      <c r="A71" s="4">
        <v>257</v>
      </c>
      <c r="B71" s="4">
        <v>4</v>
      </c>
      <c r="C71" s="5" t="s">
        <v>146</v>
      </c>
      <c r="D71" s="5" t="s">
        <v>147</v>
      </c>
      <c r="E71" s="76">
        <v>10810</v>
      </c>
      <c r="F71" s="5" t="s">
        <v>153</v>
      </c>
      <c r="G71" s="214">
        <v>30099383</v>
      </c>
      <c r="H71" s="214">
        <v>18339753</v>
      </c>
      <c r="I71" s="84">
        <v>300990</v>
      </c>
      <c r="J71" s="224">
        <f t="shared" si="15"/>
        <v>902981.49</v>
      </c>
      <c r="K71" s="80"/>
      <c r="L71" s="77">
        <v>9089189.2100000009</v>
      </c>
      <c r="M71" s="235">
        <v>0</v>
      </c>
      <c r="N71" s="55">
        <f t="shared" si="14"/>
        <v>10454535.279999997</v>
      </c>
      <c r="O71" s="90"/>
      <c r="P71">
        <v>30099383</v>
      </c>
      <c r="Q71">
        <v>18339753</v>
      </c>
      <c r="R71">
        <v>300990</v>
      </c>
      <c r="S71" s="73">
        <f t="shared" si="16"/>
        <v>0</v>
      </c>
      <c r="T71" s="73">
        <f t="shared" si="16"/>
        <v>0</v>
      </c>
      <c r="U71" s="73">
        <f t="shared" si="16"/>
        <v>0</v>
      </c>
      <c r="X71" s="80"/>
      <c r="Y71" s="80"/>
      <c r="Z71" s="80"/>
      <c r="AA71" s="80"/>
    </row>
    <row r="72" spans="1:27" hidden="1">
      <c r="A72" s="4">
        <v>258</v>
      </c>
      <c r="B72" s="4">
        <v>4</v>
      </c>
      <c r="C72" s="5" t="s">
        <v>146</v>
      </c>
      <c r="D72" s="5" t="s">
        <v>147</v>
      </c>
      <c r="E72" s="76">
        <v>10811</v>
      </c>
      <c r="F72" s="5" t="s">
        <v>154</v>
      </c>
      <c r="G72" s="214">
        <v>35295880</v>
      </c>
      <c r="H72" s="214">
        <v>21506013</v>
      </c>
      <c r="I72" s="84">
        <v>352960</v>
      </c>
      <c r="J72" s="224">
        <f t="shared" si="15"/>
        <v>1058876.3999999999</v>
      </c>
      <c r="K72" s="80"/>
      <c r="L72" s="77">
        <v>1000000</v>
      </c>
      <c r="M72" s="235">
        <v>0</v>
      </c>
      <c r="N72" s="55">
        <f t="shared" si="14"/>
        <v>21917849.399999999</v>
      </c>
      <c r="O72" s="90"/>
      <c r="P72">
        <v>35295880</v>
      </c>
      <c r="Q72">
        <v>21506013</v>
      </c>
      <c r="R72">
        <v>352960</v>
      </c>
      <c r="S72" s="73">
        <f t="shared" si="16"/>
        <v>0</v>
      </c>
      <c r="T72" s="73">
        <f t="shared" si="16"/>
        <v>0</v>
      </c>
      <c r="U72" s="73">
        <f t="shared" si="16"/>
        <v>0</v>
      </c>
      <c r="X72" s="80"/>
      <c r="Y72" s="80"/>
      <c r="Z72" s="80"/>
      <c r="AA72" s="80"/>
    </row>
    <row r="73" spans="1:27" hidden="1">
      <c r="A73" s="4">
        <v>259</v>
      </c>
      <c r="B73" s="4">
        <v>4</v>
      </c>
      <c r="C73" s="5" t="s">
        <v>146</v>
      </c>
      <c r="D73" s="5" t="s">
        <v>147</v>
      </c>
      <c r="E73" s="76">
        <v>10812</v>
      </c>
      <c r="F73" s="5" t="s">
        <v>155</v>
      </c>
      <c r="G73" s="214">
        <v>21740680</v>
      </c>
      <c r="H73" s="214">
        <v>13246740</v>
      </c>
      <c r="I73" s="84">
        <v>217410</v>
      </c>
      <c r="J73" s="224">
        <f t="shared" si="15"/>
        <v>652220.4</v>
      </c>
      <c r="K73" s="80"/>
      <c r="L73" s="77">
        <v>8256643.3300000001</v>
      </c>
      <c r="M73" s="235">
        <v>0</v>
      </c>
      <c r="N73" s="55">
        <f t="shared" si="14"/>
        <v>5859727.0700000003</v>
      </c>
      <c r="O73" s="90"/>
      <c r="P73">
        <v>21740680</v>
      </c>
      <c r="Q73">
        <v>13246740</v>
      </c>
      <c r="R73">
        <v>217410</v>
      </c>
      <c r="S73" s="73">
        <f t="shared" si="16"/>
        <v>0</v>
      </c>
      <c r="T73" s="73">
        <f t="shared" si="16"/>
        <v>0</v>
      </c>
      <c r="U73" s="73">
        <f t="shared" si="16"/>
        <v>0</v>
      </c>
      <c r="X73" s="80"/>
      <c r="Y73" s="80"/>
      <c r="Z73" s="80"/>
      <c r="AA73" s="80"/>
    </row>
    <row r="74" spans="1:27" hidden="1">
      <c r="A74" s="4">
        <v>260</v>
      </c>
      <c r="B74" s="4">
        <v>4</v>
      </c>
      <c r="C74" s="5" t="s">
        <v>146</v>
      </c>
      <c r="D74" s="5" t="s">
        <v>147</v>
      </c>
      <c r="E74" s="76">
        <v>10813</v>
      </c>
      <c r="F74" s="5" t="s">
        <v>156</v>
      </c>
      <c r="G74" s="214">
        <v>25107628</v>
      </c>
      <c r="H74" s="214">
        <v>15298244</v>
      </c>
      <c r="I74" s="84">
        <v>251080</v>
      </c>
      <c r="J74" s="224">
        <f t="shared" si="15"/>
        <v>753228.84</v>
      </c>
      <c r="K74" s="80"/>
      <c r="L74" s="77">
        <v>7700056.4000000004</v>
      </c>
      <c r="M74" s="235">
        <v>0</v>
      </c>
      <c r="N74" s="55">
        <f t="shared" si="14"/>
        <v>8602496.4399999995</v>
      </c>
      <c r="O74" s="90"/>
      <c r="P74">
        <v>25107628</v>
      </c>
      <c r="Q74">
        <v>15298244</v>
      </c>
      <c r="R74">
        <v>251080</v>
      </c>
      <c r="S74" s="73">
        <f t="shared" si="16"/>
        <v>0</v>
      </c>
      <c r="T74" s="73">
        <f t="shared" si="16"/>
        <v>0</v>
      </c>
      <c r="U74" s="73">
        <f t="shared" si="16"/>
        <v>0</v>
      </c>
      <c r="X74" s="80"/>
      <c r="Y74" s="80"/>
      <c r="Z74" s="80"/>
      <c r="AA74" s="80"/>
    </row>
    <row r="75" spans="1:27" hidden="1">
      <c r="A75" s="4">
        <v>261</v>
      </c>
      <c r="B75" s="4">
        <v>4</v>
      </c>
      <c r="C75" s="5" t="s">
        <v>146</v>
      </c>
      <c r="D75" s="5" t="s">
        <v>147</v>
      </c>
      <c r="E75" s="76">
        <v>10814</v>
      </c>
      <c r="F75" s="5" t="s">
        <v>157</v>
      </c>
      <c r="G75" s="214">
        <v>45237691</v>
      </c>
      <c r="H75" s="214">
        <v>27563625</v>
      </c>
      <c r="I75" s="84">
        <v>452380</v>
      </c>
      <c r="J75" s="224">
        <f t="shared" si="15"/>
        <v>1357130.73</v>
      </c>
      <c r="K75" s="80"/>
      <c r="L75" s="77">
        <v>8571948.4600000009</v>
      </c>
      <c r="M75" s="235">
        <v>0</v>
      </c>
      <c r="N75" s="55">
        <f t="shared" si="14"/>
        <v>20801187.27</v>
      </c>
      <c r="O75" s="90"/>
      <c r="P75">
        <v>45237691</v>
      </c>
      <c r="Q75">
        <v>27563625</v>
      </c>
      <c r="R75">
        <v>452380</v>
      </c>
      <c r="S75" s="73">
        <f t="shared" si="16"/>
        <v>0</v>
      </c>
      <c r="T75" s="73">
        <f t="shared" si="16"/>
        <v>0</v>
      </c>
      <c r="U75" s="73">
        <f t="shared" si="16"/>
        <v>0</v>
      </c>
      <c r="X75" s="80"/>
      <c r="Y75" s="80"/>
      <c r="Z75" s="80"/>
      <c r="AA75" s="80"/>
    </row>
    <row r="76" spans="1:27" hidden="1">
      <c r="A76" s="4">
        <v>262</v>
      </c>
      <c r="B76" s="4">
        <v>4</v>
      </c>
      <c r="C76" s="5" t="s">
        <v>146</v>
      </c>
      <c r="D76" s="5" t="s">
        <v>147</v>
      </c>
      <c r="E76" s="76">
        <v>10815</v>
      </c>
      <c r="F76" s="5" t="s">
        <v>158</v>
      </c>
      <c r="G76" s="214">
        <v>38025229</v>
      </c>
      <c r="H76" s="214">
        <v>23169024</v>
      </c>
      <c r="I76" s="84">
        <v>380250</v>
      </c>
      <c r="J76" s="224">
        <f t="shared" si="15"/>
        <v>1140756.8700000001</v>
      </c>
      <c r="K76" s="80"/>
      <c r="L76" s="77">
        <v>1000000</v>
      </c>
      <c r="M76" s="235">
        <v>0</v>
      </c>
      <c r="N76" s="55">
        <f t="shared" si="14"/>
        <v>23690030.870000001</v>
      </c>
      <c r="O76" s="90"/>
      <c r="P76">
        <v>38025229</v>
      </c>
      <c r="Q76">
        <v>23169024</v>
      </c>
      <c r="R76">
        <v>380250</v>
      </c>
      <c r="S76" s="73">
        <f t="shared" si="16"/>
        <v>0</v>
      </c>
      <c r="T76" s="73">
        <f t="shared" si="16"/>
        <v>0</v>
      </c>
      <c r="U76" s="73">
        <f t="shared" si="16"/>
        <v>0</v>
      </c>
      <c r="X76" s="80"/>
      <c r="Y76" s="80"/>
      <c r="Z76" s="80"/>
      <c r="AA76" s="80"/>
    </row>
    <row r="77" spans="1:27" hidden="1">
      <c r="A77" s="4">
        <v>263</v>
      </c>
      <c r="B77" s="4">
        <v>4</v>
      </c>
      <c r="C77" s="5" t="s">
        <v>146</v>
      </c>
      <c r="D77" s="5" t="s">
        <v>147</v>
      </c>
      <c r="E77" s="76">
        <v>10816</v>
      </c>
      <c r="F77" s="5" t="s">
        <v>159</v>
      </c>
      <c r="G77" s="214">
        <v>27178789</v>
      </c>
      <c r="H77" s="214">
        <v>16560216</v>
      </c>
      <c r="I77" s="84">
        <v>271790</v>
      </c>
      <c r="J77" s="224">
        <f t="shared" si="15"/>
        <v>815363.67</v>
      </c>
      <c r="K77" s="80"/>
      <c r="L77" s="77">
        <v>1872817.75</v>
      </c>
      <c r="M77" s="235">
        <v>0</v>
      </c>
      <c r="N77" s="55">
        <f t="shared" si="14"/>
        <v>15774551.920000002</v>
      </c>
      <c r="O77" s="90"/>
      <c r="P77">
        <v>27178789</v>
      </c>
      <c r="Q77">
        <v>16560216</v>
      </c>
      <c r="R77">
        <v>271790</v>
      </c>
      <c r="S77" s="73">
        <f t="shared" si="16"/>
        <v>0</v>
      </c>
      <c r="T77" s="73">
        <f t="shared" si="16"/>
        <v>0</v>
      </c>
      <c r="U77" s="73">
        <f t="shared" si="16"/>
        <v>0</v>
      </c>
      <c r="X77" s="80"/>
      <c r="Y77" s="80"/>
      <c r="Z77" s="80"/>
      <c r="AA77" s="80"/>
    </row>
    <row r="78" spans="1:27">
      <c r="A78" s="44"/>
      <c r="B78" s="45"/>
      <c r="C78" s="40"/>
      <c r="D78" s="47" t="s">
        <v>173</v>
      </c>
      <c r="E78" s="48"/>
      <c r="F78" s="48"/>
      <c r="G78" s="217">
        <f>G66+G67+G68+G69+G70+G71+G72+G73+G74+G75+G76+G77</f>
        <v>1052729495</v>
      </c>
      <c r="H78" s="217">
        <f t="shared" ref="H78:N78" si="17">H66+H67+H68+H69+H70+H71+H72+H73+H74+H75+H76+H77</f>
        <v>641435054</v>
      </c>
      <c r="I78" s="217">
        <f t="shared" si="17"/>
        <v>10527170</v>
      </c>
      <c r="J78" s="225">
        <f t="shared" si="17"/>
        <v>31581884.849999994</v>
      </c>
      <c r="K78" s="86">
        <f t="shared" si="17"/>
        <v>0</v>
      </c>
      <c r="L78" s="86">
        <f t="shared" si="17"/>
        <v>37490655.149999999</v>
      </c>
      <c r="M78" s="234">
        <f t="shared" si="17"/>
        <v>0</v>
      </c>
      <c r="N78" s="86">
        <f t="shared" si="17"/>
        <v>646053453.69999993</v>
      </c>
      <c r="O78" s="90">
        <f>100*N78/G78</f>
        <v>61.36936950740607</v>
      </c>
      <c r="P78">
        <v>1052729495</v>
      </c>
      <c r="Q78">
        <v>641435054</v>
      </c>
      <c r="R78">
        <v>10527170</v>
      </c>
      <c r="S78" s="73">
        <f t="shared" si="16"/>
        <v>0</v>
      </c>
      <c r="T78" s="73">
        <f t="shared" si="16"/>
        <v>0</v>
      </c>
      <c r="U78" s="73">
        <f t="shared" si="16"/>
        <v>0</v>
      </c>
      <c r="X78" s="80"/>
      <c r="Y78" s="80"/>
      <c r="Z78" s="80"/>
      <c r="AA78" s="80"/>
    </row>
    <row r="79" spans="1:27" hidden="1">
      <c r="A79" s="4">
        <v>264</v>
      </c>
      <c r="B79" s="4">
        <v>4</v>
      </c>
      <c r="C79" s="5" t="s">
        <v>160</v>
      </c>
      <c r="D79" s="5" t="s">
        <v>161</v>
      </c>
      <c r="E79" s="76">
        <v>10698</v>
      </c>
      <c r="F79" s="5" t="s">
        <v>162</v>
      </c>
      <c r="G79" s="214">
        <v>261437971</v>
      </c>
      <c r="H79" s="214">
        <v>159295888</v>
      </c>
      <c r="I79" s="84">
        <v>2614380</v>
      </c>
      <c r="J79" s="224">
        <f t="shared" si="15"/>
        <v>7843139.1299999999</v>
      </c>
      <c r="K79" s="80"/>
      <c r="L79" s="77">
        <v>0</v>
      </c>
      <c r="M79" s="235">
        <v>0</v>
      </c>
      <c r="N79" s="55">
        <f t="shared" ref="N79:N82" si="18">H79+I79+J79-K79-L79+M79</f>
        <v>169753407.13</v>
      </c>
      <c r="P79">
        <v>261437971</v>
      </c>
      <c r="Q79">
        <v>159295888</v>
      </c>
      <c r="R79">
        <v>2614380</v>
      </c>
      <c r="S79" s="73">
        <f t="shared" si="16"/>
        <v>0</v>
      </c>
      <c r="T79" s="73">
        <f t="shared" si="16"/>
        <v>0</v>
      </c>
      <c r="U79" s="73">
        <f t="shared" si="16"/>
        <v>0</v>
      </c>
      <c r="X79" s="80"/>
      <c r="Y79" s="80"/>
      <c r="Z79" s="80"/>
      <c r="AA79" s="80"/>
    </row>
    <row r="80" spans="1:27" hidden="1">
      <c r="A80" s="4">
        <v>265</v>
      </c>
      <c r="B80" s="4">
        <v>4</v>
      </c>
      <c r="C80" s="5" t="s">
        <v>160</v>
      </c>
      <c r="D80" s="5" t="s">
        <v>161</v>
      </c>
      <c r="E80" s="76">
        <v>10863</v>
      </c>
      <c r="F80" s="5" t="s">
        <v>163</v>
      </c>
      <c r="G80" s="214">
        <v>36601316</v>
      </c>
      <c r="H80" s="214">
        <v>22301424</v>
      </c>
      <c r="I80" s="84">
        <v>366010</v>
      </c>
      <c r="J80" s="224">
        <f t="shared" si="15"/>
        <v>1098039.48</v>
      </c>
      <c r="K80" s="80"/>
      <c r="L80" s="77">
        <v>9539479.1400000006</v>
      </c>
      <c r="M80" s="235">
        <v>0</v>
      </c>
      <c r="N80" s="55">
        <f t="shared" si="18"/>
        <v>14225994.34</v>
      </c>
      <c r="P80">
        <v>36601316</v>
      </c>
      <c r="Q80">
        <v>22301424</v>
      </c>
      <c r="R80">
        <v>366010</v>
      </c>
      <c r="S80" s="73">
        <f t="shared" si="16"/>
        <v>0</v>
      </c>
      <c r="T80" s="73">
        <f t="shared" si="16"/>
        <v>0</v>
      </c>
      <c r="U80" s="73">
        <f t="shared" si="16"/>
        <v>0</v>
      </c>
      <c r="X80" s="80"/>
      <c r="Y80" s="80"/>
      <c r="Z80" s="80"/>
      <c r="AA80" s="80"/>
    </row>
    <row r="81" spans="1:27" hidden="1">
      <c r="A81" s="4">
        <v>266</v>
      </c>
      <c r="B81" s="4">
        <v>4</v>
      </c>
      <c r="C81" s="5" t="s">
        <v>160</v>
      </c>
      <c r="D81" s="5" t="s">
        <v>161</v>
      </c>
      <c r="E81" s="76">
        <v>10864</v>
      </c>
      <c r="F81" s="5" t="s">
        <v>164</v>
      </c>
      <c r="G81" s="214">
        <v>72139876</v>
      </c>
      <c r="H81" s="214">
        <v>43955304</v>
      </c>
      <c r="I81" s="84">
        <v>721400</v>
      </c>
      <c r="J81" s="224">
        <f t="shared" si="15"/>
        <v>2164196.2799999998</v>
      </c>
      <c r="K81" s="80"/>
      <c r="L81" s="77">
        <v>0</v>
      </c>
      <c r="M81" s="235">
        <v>0</v>
      </c>
      <c r="N81" s="55">
        <f t="shared" si="18"/>
        <v>46840900.280000001</v>
      </c>
      <c r="P81">
        <v>72139876</v>
      </c>
      <c r="Q81">
        <v>43955304</v>
      </c>
      <c r="R81">
        <v>721400</v>
      </c>
      <c r="S81" s="73">
        <f t="shared" si="16"/>
        <v>0</v>
      </c>
      <c r="T81" s="73">
        <f t="shared" si="16"/>
        <v>0</v>
      </c>
      <c r="U81" s="73">
        <f t="shared" si="16"/>
        <v>0</v>
      </c>
      <c r="X81" s="80"/>
      <c r="Y81" s="80"/>
      <c r="Z81" s="80"/>
      <c r="AA81" s="80"/>
    </row>
    <row r="82" spans="1:27" hidden="1">
      <c r="A82" s="4">
        <v>267</v>
      </c>
      <c r="B82" s="4">
        <v>4</v>
      </c>
      <c r="C82" s="5" t="s">
        <v>160</v>
      </c>
      <c r="D82" s="5" t="s">
        <v>161</v>
      </c>
      <c r="E82" s="76">
        <v>10865</v>
      </c>
      <c r="F82" s="5" t="s">
        <v>165</v>
      </c>
      <c r="G82" s="214">
        <v>54923229</v>
      </c>
      <c r="H82" s="214">
        <v>33465087</v>
      </c>
      <c r="I82" s="84">
        <v>549230</v>
      </c>
      <c r="J82" s="224">
        <f t="shared" si="15"/>
        <v>1647696.87</v>
      </c>
      <c r="K82" s="80"/>
      <c r="L82" s="77">
        <v>4159206.47</v>
      </c>
      <c r="M82" s="235">
        <v>0</v>
      </c>
      <c r="N82" s="55">
        <f t="shared" si="18"/>
        <v>31502807.399999999</v>
      </c>
      <c r="P82">
        <v>54923229</v>
      </c>
      <c r="Q82">
        <v>33465087</v>
      </c>
      <c r="R82">
        <v>549230</v>
      </c>
      <c r="S82" s="73">
        <f t="shared" si="16"/>
        <v>0</v>
      </c>
      <c r="T82" s="73">
        <f t="shared" si="16"/>
        <v>0</v>
      </c>
      <c r="U82" s="73">
        <f t="shared" si="16"/>
        <v>0</v>
      </c>
      <c r="X82" s="80"/>
      <c r="Y82" s="80"/>
      <c r="Z82" s="80"/>
      <c r="AA82" s="80"/>
    </row>
    <row r="83" spans="1:27">
      <c r="A83" s="44"/>
      <c r="B83" s="45"/>
      <c r="C83" s="40"/>
      <c r="D83" s="47" t="s">
        <v>174</v>
      </c>
      <c r="E83" s="48"/>
      <c r="F83" s="48"/>
      <c r="G83" s="218">
        <f>G79+G80+G81+G82</f>
        <v>425102392</v>
      </c>
      <c r="H83" s="218">
        <f t="shared" ref="H83:N83" si="19">H79+H80+H81+H82</f>
        <v>259017703</v>
      </c>
      <c r="I83" s="217">
        <f t="shared" si="19"/>
        <v>4251020</v>
      </c>
      <c r="J83" s="225">
        <f t="shared" si="19"/>
        <v>12753071.759999998</v>
      </c>
      <c r="K83" s="86">
        <f t="shared" si="19"/>
        <v>0</v>
      </c>
      <c r="L83" s="86">
        <f t="shared" si="19"/>
        <v>13698685.610000001</v>
      </c>
      <c r="M83" s="234">
        <f t="shared" si="19"/>
        <v>0</v>
      </c>
      <c r="N83" s="86">
        <f t="shared" si="19"/>
        <v>262323109.15000001</v>
      </c>
      <c r="O83" s="90">
        <f>100*N83/G83</f>
        <v>61.708217616898281</v>
      </c>
      <c r="P83">
        <v>425102392</v>
      </c>
      <c r="Q83">
        <v>259017703</v>
      </c>
      <c r="R83">
        <v>4251020</v>
      </c>
      <c r="S83" s="73">
        <f t="shared" si="16"/>
        <v>0</v>
      </c>
      <c r="T83" s="73">
        <f t="shared" si="16"/>
        <v>0</v>
      </c>
      <c r="U83" s="73">
        <f t="shared" si="16"/>
        <v>0</v>
      </c>
      <c r="X83" s="80"/>
      <c r="Y83" s="80"/>
      <c r="Z83" s="80"/>
      <c r="AA83" s="80"/>
    </row>
    <row r="84" spans="1:27">
      <c r="A84" s="298" t="s">
        <v>166</v>
      </c>
      <c r="B84" s="298"/>
      <c r="C84" s="298"/>
      <c r="D84" s="298"/>
      <c r="E84" s="298"/>
      <c r="F84" s="298"/>
      <c r="G84" s="219">
        <f>G11+G21+G38+G46+G58+G65+G78+G83</f>
        <v>5546199881</v>
      </c>
      <c r="H84" s="219">
        <f t="shared" ref="H84:N84" si="20">H11+H21+H38+H46+H58+H65+H78+H83</f>
        <v>3379336324</v>
      </c>
      <c r="I84" s="220">
        <f t="shared" si="20"/>
        <v>55461900</v>
      </c>
      <c r="J84" s="226">
        <f t="shared" si="20"/>
        <v>166385996.42999998</v>
      </c>
      <c r="K84" s="85">
        <f t="shared" si="20"/>
        <v>0</v>
      </c>
      <c r="L84" s="85">
        <f t="shared" si="20"/>
        <v>166385996.43000004</v>
      </c>
      <c r="M84" s="236">
        <f t="shared" si="20"/>
        <v>9.3132257461547852E-10</v>
      </c>
      <c r="N84" s="85">
        <f t="shared" si="20"/>
        <v>3434798224.0000005</v>
      </c>
      <c r="X84" s="80"/>
      <c r="Y84" s="80"/>
      <c r="Z84" s="80"/>
      <c r="AA84" s="80"/>
    </row>
  </sheetData>
  <mergeCells count="2">
    <mergeCell ref="O47:O49"/>
    <mergeCell ref="A84:F8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92"/>
  <sheetViews>
    <sheetView topLeftCell="D1" workbookViewId="0">
      <pane xSplit="3" ySplit="5" topLeftCell="G22" activePane="bottomRight" state="frozen"/>
      <selection activeCell="D1" sqref="D1"/>
      <selection pane="topRight" activeCell="G1" sqref="G1"/>
      <selection pane="bottomLeft" activeCell="D6" sqref="D6"/>
      <selection pane="bottomRight" activeCell="J14" sqref="J14"/>
    </sheetView>
  </sheetViews>
  <sheetFormatPr defaultColWidth="7" defaultRowHeight="12.75"/>
  <cols>
    <col min="1" max="3" width="0" hidden="1" customWidth="1"/>
    <col min="4" max="4" width="12.28515625" customWidth="1"/>
    <col min="5" max="5" width="0" hidden="1" customWidth="1"/>
    <col min="6" max="6" width="12.7109375" customWidth="1"/>
    <col min="7" max="8" width="16.85546875" bestFit="1" customWidth="1"/>
    <col min="9" max="9" width="15.28515625" bestFit="1" customWidth="1"/>
    <col min="10" max="10" width="16.85546875" bestFit="1" customWidth="1"/>
    <col min="11" max="11" width="17.28515625" customWidth="1"/>
    <col min="12" max="12" width="16.85546875" bestFit="1" customWidth="1"/>
    <col min="13" max="26" width="0" hidden="1" customWidth="1"/>
    <col min="27" max="27" width="16.85546875" hidden="1" customWidth="1"/>
    <col min="28" max="28" width="17.140625" hidden="1" customWidth="1"/>
    <col min="29" max="29" width="15.28515625" hidden="1" customWidth="1"/>
    <col min="30" max="31" width="14.42578125" hidden="1" customWidth="1"/>
    <col min="32" max="32" width="13.28515625" hidden="1" customWidth="1"/>
    <col min="33" max="33" width="22.140625" hidden="1" customWidth="1"/>
    <col min="34" max="34" width="14.85546875" customWidth="1"/>
  </cols>
  <sheetData>
    <row r="2" spans="1:33" s="1" customFormat="1" ht="20.25" customHeight="1">
      <c r="A2" s="71" t="s">
        <v>179</v>
      </c>
      <c r="B2" s="12"/>
      <c r="D2" s="307" t="s">
        <v>476</v>
      </c>
      <c r="E2" s="307"/>
      <c r="F2" s="307"/>
      <c r="G2" s="307"/>
      <c r="H2" s="307"/>
      <c r="I2" s="307"/>
      <c r="J2" s="307"/>
      <c r="K2" s="307"/>
      <c r="L2" s="307"/>
      <c r="S2" s="57"/>
    </row>
    <row r="3" spans="1:33" s="14" customFormat="1" ht="18.75" customHeight="1">
      <c r="A3" s="17"/>
      <c r="B3" s="17"/>
      <c r="C3" s="17"/>
      <c r="D3" s="17"/>
      <c r="E3" s="17"/>
      <c r="F3" s="17"/>
      <c r="G3" s="53" t="s">
        <v>0</v>
      </c>
      <c r="H3" s="53" t="s">
        <v>1</v>
      </c>
      <c r="I3" s="53" t="s">
        <v>2</v>
      </c>
      <c r="J3" s="53" t="s">
        <v>28</v>
      </c>
      <c r="K3" s="53" t="s">
        <v>4</v>
      </c>
      <c r="L3" s="56" t="s">
        <v>32</v>
      </c>
      <c r="M3" s="308" t="s">
        <v>67</v>
      </c>
      <c r="N3" s="309"/>
      <c r="O3" s="310"/>
      <c r="P3" s="311" t="s">
        <v>68</v>
      </c>
      <c r="Q3" s="312"/>
      <c r="R3" s="312"/>
      <c r="S3" s="58"/>
      <c r="T3" s="62" t="s">
        <v>33</v>
      </c>
      <c r="U3" s="63" t="s">
        <v>34</v>
      </c>
      <c r="V3" s="302" t="s">
        <v>472</v>
      </c>
      <c r="W3" s="303" t="s">
        <v>472</v>
      </c>
      <c r="X3" s="303" t="s">
        <v>472</v>
      </c>
      <c r="AA3" s="242"/>
      <c r="AB3" s="242" t="s">
        <v>6</v>
      </c>
      <c r="AC3" s="242" t="s">
        <v>483</v>
      </c>
      <c r="AD3" s="243"/>
      <c r="AE3" s="243"/>
      <c r="AF3" s="243"/>
      <c r="AG3" s="242" t="s">
        <v>33</v>
      </c>
    </row>
    <row r="4" spans="1:33" s="14" customFormat="1" ht="25.5" customHeight="1">
      <c r="A4" s="23"/>
      <c r="B4" s="23"/>
      <c r="C4" s="23"/>
      <c r="D4" s="23"/>
      <c r="E4" s="23"/>
      <c r="F4" s="23"/>
      <c r="G4" s="53"/>
      <c r="H4" s="53"/>
      <c r="I4" s="53"/>
      <c r="J4" s="53"/>
      <c r="K4" s="53"/>
      <c r="L4" s="56"/>
      <c r="M4" s="75" t="s">
        <v>41</v>
      </c>
      <c r="N4" s="75" t="s">
        <v>42</v>
      </c>
      <c r="O4" s="75" t="s">
        <v>43</v>
      </c>
      <c r="P4" s="75" t="s">
        <v>44</v>
      </c>
      <c r="Q4" s="75" t="s">
        <v>45</v>
      </c>
      <c r="R4" s="75" t="s">
        <v>46</v>
      </c>
      <c r="S4" s="59"/>
      <c r="T4" s="63"/>
      <c r="U4" s="64"/>
      <c r="V4" s="302"/>
      <c r="W4" s="303"/>
      <c r="X4" s="303"/>
      <c r="AA4" s="253" t="s">
        <v>484</v>
      </c>
      <c r="AB4" s="244" t="s">
        <v>472</v>
      </c>
      <c r="AC4" s="244"/>
      <c r="AD4" s="304" t="s">
        <v>482</v>
      </c>
      <c r="AE4" s="305"/>
      <c r="AF4" s="305"/>
      <c r="AG4" s="306"/>
    </row>
    <row r="5" spans="1:33" s="3" customFormat="1" ht="65.25" customHeight="1">
      <c r="A5" s="13" t="s">
        <v>10</v>
      </c>
      <c r="B5" s="13" t="s">
        <v>16</v>
      </c>
      <c r="C5" s="13" t="s">
        <v>7</v>
      </c>
      <c r="D5" s="13" t="s">
        <v>8</v>
      </c>
      <c r="E5" s="13" t="s">
        <v>14</v>
      </c>
      <c r="F5" s="13" t="s">
        <v>9</v>
      </c>
      <c r="G5" s="25" t="s">
        <v>25</v>
      </c>
      <c r="H5" s="25" t="s">
        <v>26</v>
      </c>
      <c r="I5" s="25" t="s">
        <v>27</v>
      </c>
      <c r="J5" s="25" t="s">
        <v>29</v>
      </c>
      <c r="K5" s="26" t="s">
        <v>30</v>
      </c>
      <c r="L5" s="27" t="s">
        <v>31</v>
      </c>
      <c r="M5" s="24" t="s">
        <v>38</v>
      </c>
      <c r="N5" s="22" t="s">
        <v>39</v>
      </c>
      <c r="O5" s="22" t="s">
        <v>40</v>
      </c>
      <c r="P5" s="22" t="s">
        <v>47</v>
      </c>
      <c r="Q5" s="22" t="s">
        <v>48</v>
      </c>
      <c r="R5" s="22" t="s">
        <v>49</v>
      </c>
      <c r="S5" s="58"/>
      <c r="T5" s="66" t="s">
        <v>69</v>
      </c>
      <c r="U5" s="65" t="s">
        <v>75</v>
      </c>
      <c r="V5" s="237" t="s">
        <v>473</v>
      </c>
      <c r="W5" s="237" t="s">
        <v>474</v>
      </c>
      <c r="X5" s="237" t="s">
        <v>475</v>
      </c>
      <c r="AA5" s="252">
        <v>0.75</v>
      </c>
      <c r="AB5" s="245" t="s">
        <v>478</v>
      </c>
      <c r="AC5" s="245" t="s">
        <v>485</v>
      </c>
      <c r="AD5" s="245" t="s">
        <v>479</v>
      </c>
      <c r="AE5" s="245" t="s">
        <v>480</v>
      </c>
      <c r="AF5" s="245" t="s">
        <v>481</v>
      </c>
      <c r="AG5" s="246" t="s">
        <v>279</v>
      </c>
    </row>
    <row r="6" spans="1:33">
      <c r="A6" s="4">
        <v>197</v>
      </c>
      <c r="B6" s="4">
        <v>4</v>
      </c>
      <c r="C6" s="5" t="s">
        <v>79</v>
      </c>
      <c r="D6" s="5" t="s">
        <v>80</v>
      </c>
      <c r="E6" s="76">
        <v>10686</v>
      </c>
      <c r="F6" s="5" t="s">
        <v>81</v>
      </c>
      <c r="G6" s="77">
        <f>'1 OPเขต4'!N6</f>
        <v>220694411.40000001</v>
      </c>
      <c r="H6" s="84">
        <f>'2 IP เขต4'!L5</f>
        <v>205296469.07207099</v>
      </c>
      <c r="I6" s="84">
        <f>'3 PP เขต4'!K5</f>
        <v>54097380.240000002</v>
      </c>
      <c r="J6" s="10">
        <f t="shared" ref="J6:J69" si="0">G6+H6+I6</f>
        <v>480088260.712071</v>
      </c>
      <c r="K6" s="77">
        <f>'4 หักเงินเดือนเขต4'!N5</f>
        <v>230530614.66</v>
      </c>
      <c r="L6" s="84">
        <f>J6-K6</f>
        <v>249557646.05207101</v>
      </c>
      <c r="M6" s="213">
        <v>0.2</v>
      </c>
      <c r="N6" s="213">
        <v>0.2</v>
      </c>
      <c r="O6" s="213">
        <v>0.2</v>
      </c>
      <c r="P6" s="77">
        <f>G6*L6/J6</f>
        <v>114720526.02190727</v>
      </c>
      <c r="Q6" s="77">
        <f>H6*L6/J6</f>
        <v>106716426.45133242</v>
      </c>
      <c r="R6" s="77">
        <f>I6*L6/J6</f>
        <v>28120693.578831296</v>
      </c>
      <c r="T6" s="77">
        <f>(P6*M6)+(N6*Q6)+(O6*R6)</f>
        <v>49911529.210414194</v>
      </c>
      <c r="U6" s="77">
        <v>10309745.880000001</v>
      </c>
      <c r="V6" s="238">
        <v>69302487.170000002</v>
      </c>
      <c r="W6" s="238">
        <v>57629443.719999999</v>
      </c>
      <c r="X6" s="238">
        <v>21553072.850000001</v>
      </c>
      <c r="Y6" s="73">
        <f>SUM(V6:X6)</f>
        <v>148485003.74000001</v>
      </c>
      <c r="Z6" s="73">
        <f>L6-Y6</f>
        <v>101072642.312071</v>
      </c>
      <c r="AA6" s="84">
        <f>L6*$AA$5</f>
        <v>187168234.53905326</v>
      </c>
      <c r="AB6" s="77">
        <v>148485003.74000001</v>
      </c>
      <c r="AC6" s="78">
        <f>L6-AB6</f>
        <v>101072642.312071</v>
      </c>
      <c r="AD6" s="77">
        <v>12241781.73</v>
      </c>
      <c r="AE6" s="77">
        <v>27996344.100000001</v>
      </c>
      <c r="AF6" s="77">
        <v>0</v>
      </c>
      <c r="AG6" s="77">
        <v>40238125.829999998</v>
      </c>
    </row>
    <row r="7" spans="1:33">
      <c r="A7" s="4">
        <v>198</v>
      </c>
      <c r="B7" s="4">
        <v>4</v>
      </c>
      <c r="C7" s="5" t="s">
        <v>79</v>
      </c>
      <c r="D7" s="5" t="s">
        <v>80</v>
      </c>
      <c r="E7" s="76">
        <v>10756</v>
      </c>
      <c r="F7" s="5" t="s">
        <v>82</v>
      </c>
      <c r="G7" s="77">
        <f>'1 OPเขต4'!N7</f>
        <v>48377309.700000003</v>
      </c>
      <c r="H7" s="84">
        <f>'2 IP เขต4'!L6</f>
        <v>8324621.8640000001</v>
      </c>
      <c r="I7" s="84">
        <f>'3 PP เขต4'!K6</f>
        <v>10747415.33</v>
      </c>
      <c r="J7" s="10">
        <f t="shared" si="0"/>
        <v>67449346.894000009</v>
      </c>
      <c r="K7" s="77">
        <f>'4 หักเงินเดือนเขต4'!N6</f>
        <v>37740873.520000003</v>
      </c>
      <c r="L7" s="84">
        <f t="shared" ref="L7:L70" si="1">J7-K7</f>
        <v>29708473.374000005</v>
      </c>
      <c r="M7" s="213">
        <v>0.2</v>
      </c>
      <c r="N7" s="213">
        <v>0.2</v>
      </c>
      <c r="O7" s="213">
        <v>0.2</v>
      </c>
      <c r="P7" s="77">
        <f t="shared" ref="P7:P11" si="2">G7*L7/J7</f>
        <v>21308079.074314218</v>
      </c>
      <c r="Q7" s="77">
        <f t="shared" ref="Q7:Q11" si="3">H7*L7/J7</f>
        <v>3666630.1214736006</v>
      </c>
      <c r="R7" s="77">
        <f t="shared" ref="R7:R11" si="4">I7*L7/J7</f>
        <v>4733764.1782121845</v>
      </c>
      <c r="T7" s="77">
        <f t="shared" ref="T7:T70" si="5">(P7*M7)+(N7*Q7)+(O7*R7)</f>
        <v>5941694.6748000011</v>
      </c>
      <c r="U7" s="77">
        <v>2252954.59</v>
      </c>
      <c r="V7" s="238">
        <v>15518797.18</v>
      </c>
      <c r="W7" s="238">
        <v>2836335.76</v>
      </c>
      <c r="X7" s="238">
        <v>4646080.8099999996</v>
      </c>
      <c r="Y7" s="73">
        <f t="shared" ref="Y7:Y11" si="6">SUM(V7:X7)</f>
        <v>23001213.749999996</v>
      </c>
      <c r="Z7" s="73">
        <f t="shared" ref="Z7:Z11" si="7">L7-Y7</f>
        <v>6707259.6240000091</v>
      </c>
      <c r="AA7" s="84">
        <f t="shared" ref="AA7:AA11" si="8">L7*$AA$5</f>
        <v>22281355.030500002</v>
      </c>
      <c r="AB7" s="77">
        <v>23001213.749999996</v>
      </c>
      <c r="AC7" s="78">
        <f t="shared" ref="AC7:AC70" si="9">L7-AB7</f>
        <v>6707259.6240000091</v>
      </c>
      <c r="AD7" s="77"/>
      <c r="AE7" s="77"/>
      <c r="AF7" s="77"/>
      <c r="AG7" s="77">
        <v>0</v>
      </c>
    </row>
    <row r="8" spans="1:33">
      <c r="A8" s="4">
        <v>199</v>
      </c>
      <c r="B8" s="4">
        <v>4</v>
      </c>
      <c r="C8" s="5" t="s">
        <v>79</v>
      </c>
      <c r="D8" s="5" t="s">
        <v>80</v>
      </c>
      <c r="E8" s="76">
        <v>10757</v>
      </c>
      <c r="F8" s="5" t="s">
        <v>83</v>
      </c>
      <c r="G8" s="77">
        <f>'1 OPเขต4'!N8</f>
        <v>68179946.700000003</v>
      </c>
      <c r="H8" s="84">
        <f>'2 IP เขต4'!L7</f>
        <v>14108349.751</v>
      </c>
      <c r="I8" s="84">
        <f>'3 PP เขต4'!K7</f>
        <v>14870100.07</v>
      </c>
      <c r="J8" s="10">
        <f t="shared" si="0"/>
        <v>97158396.520999998</v>
      </c>
      <c r="K8" s="77">
        <f>'4 หักเงินเดือนเขต4'!N7</f>
        <v>38689589.210000001</v>
      </c>
      <c r="L8" s="84">
        <f t="shared" si="1"/>
        <v>58468807.310999997</v>
      </c>
      <c r="M8" s="213">
        <v>0.2</v>
      </c>
      <c r="N8" s="213">
        <v>0.2</v>
      </c>
      <c r="O8" s="213">
        <v>0.2</v>
      </c>
      <c r="P8" s="77">
        <f t="shared" si="2"/>
        <v>41029908.981823534</v>
      </c>
      <c r="Q8" s="77">
        <f t="shared" si="3"/>
        <v>8490242.8673688397</v>
      </c>
      <c r="R8" s="77">
        <f t="shared" si="4"/>
        <v>8948655.4618076254</v>
      </c>
      <c r="T8" s="77">
        <f t="shared" si="5"/>
        <v>11693761.462199999</v>
      </c>
      <c r="U8" s="77">
        <v>3187714.1</v>
      </c>
      <c r="V8" s="238">
        <v>22909029.420000002</v>
      </c>
      <c r="W8" s="238">
        <v>4119171.45</v>
      </c>
      <c r="X8" s="238">
        <v>6762556.0199999996</v>
      </c>
      <c r="Y8" s="73">
        <f t="shared" si="6"/>
        <v>33790756.890000001</v>
      </c>
      <c r="Z8" s="73">
        <f t="shared" si="7"/>
        <v>24678050.420999996</v>
      </c>
      <c r="AA8" s="84">
        <f t="shared" si="8"/>
        <v>43851605.48325</v>
      </c>
      <c r="AB8" s="77">
        <v>33790756.890000001</v>
      </c>
      <c r="AC8" s="78">
        <f t="shared" si="9"/>
        <v>24678050.420999996</v>
      </c>
      <c r="AD8" s="77">
        <v>7542476.21</v>
      </c>
      <c r="AE8" s="77">
        <v>2640526.69</v>
      </c>
      <c r="AF8" s="77">
        <v>0</v>
      </c>
      <c r="AG8" s="77">
        <v>10183002.9</v>
      </c>
    </row>
    <row r="9" spans="1:33">
      <c r="A9" s="4">
        <v>200</v>
      </c>
      <c r="B9" s="4">
        <v>4</v>
      </c>
      <c r="C9" s="5" t="s">
        <v>79</v>
      </c>
      <c r="D9" s="5" t="s">
        <v>80</v>
      </c>
      <c r="E9" s="76">
        <v>10758</v>
      </c>
      <c r="F9" s="5" t="s">
        <v>84</v>
      </c>
      <c r="G9" s="77">
        <f>'1 OPเขต4'!N9</f>
        <v>77199138.600000009</v>
      </c>
      <c r="H9" s="84">
        <f>'2 IP เขต4'!L8</f>
        <v>14159762.233000001</v>
      </c>
      <c r="I9" s="84">
        <f>'3 PP เขต4'!K8</f>
        <v>18085648.829999998</v>
      </c>
      <c r="J9" s="10">
        <f t="shared" si="0"/>
        <v>109444549.663</v>
      </c>
      <c r="K9" s="77">
        <f>'4 หักเงินเดือนเขต4'!N8</f>
        <v>42912662.43</v>
      </c>
      <c r="L9" s="84">
        <f t="shared" si="1"/>
        <v>66531887.233000003</v>
      </c>
      <c r="M9" s="213">
        <v>0.2</v>
      </c>
      <c r="N9" s="213">
        <v>0.2</v>
      </c>
      <c r="O9" s="213">
        <v>0.2</v>
      </c>
      <c r="P9" s="77">
        <f t="shared" si="2"/>
        <v>46929741.130419567</v>
      </c>
      <c r="Q9" s="77">
        <f t="shared" si="3"/>
        <v>8607790.0364419576</v>
      </c>
      <c r="R9" s="77">
        <f t="shared" si="4"/>
        <v>10994356.06613848</v>
      </c>
      <c r="T9" s="77">
        <f t="shared" si="5"/>
        <v>13306377.446600001</v>
      </c>
      <c r="U9" s="77">
        <v>3597779.66</v>
      </c>
      <c r="V9" s="238">
        <v>26560217.039999999</v>
      </c>
      <c r="W9" s="238">
        <v>4000485.77</v>
      </c>
      <c r="X9" s="238">
        <v>7499413.7300000004</v>
      </c>
      <c r="Y9" s="73">
        <f t="shared" si="6"/>
        <v>38060116.539999999</v>
      </c>
      <c r="Z9" s="73">
        <f t="shared" si="7"/>
        <v>28471770.693000004</v>
      </c>
      <c r="AA9" s="84">
        <f t="shared" si="8"/>
        <v>49898915.42475</v>
      </c>
      <c r="AB9" s="77">
        <v>38060116.539999999</v>
      </c>
      <c r="AC9" s="78">
        <f t="shared" si="9"/>
        <v>28471770.693000004</v>
      </c>
      <c r="AD9" s="77">
        <v>8320784.7800000003</v>
      </c>
      <c r="AE9" s="77">
        <v>2844094.43</v>
      </c>
      <c r="AF9" s="77">
        <v>673919.67</v>
      </c>
      <c r="AG9" s="77">
        <v>11838798.880000001</v>
      </c>
    </row>
    <row r="10" spans="1:33">
      <c r="A10" s="4">
        <v>201</v>
      </c>
      <c r="B10" s="4">
        <v>4</v>
      </c>
      <c r="C10" s="5" t="s">
        <v>79</v>
      </c>
      <c r="D10" s="5" t="s">
        <v>80</v>
      </c>
      <c r="E10" s="76">
        <v>10759</v>
      </c>
      <c r="F10" s="5" t="s">
        <v>85</v>
      </c>
      <c r="G10" s="77">
        <f>'1 OPเขต4'!N10</f>
        <v>50233995.300000004</v>
      </c>
      <c r="H10" s="84">
        <f>'2 IP เขต4'!L9</f>
        <v>14884007.891000001</v>
      </c>
      <c r="I10" s="84">
        <f>'3 PP เขต4'!K9</f>
        <v>10391400.41</v>
      </c>
      <c r="J10" s="10">
        <f t="shared" si="0"/>
        <v>75509403.601000011</v>
      </c>
      <c r="K10" s="77">
        <f>'4 หักเงินเดือนเขต4'!N9</f>
        <v>36019066.780000001</v>
      </c>
      <c r="L10" s="84">
        <f t="shared" si="1"/>
        <v>39490336.82100001</v>
      </c>
      <c r="M10" s="213">
        <v>0.2</v>
      </c>
      <c r="N10" s="213">
        <v>0.2</v>
      </c>
      <c r="O10" s="213">
        <v>0.2</v>
      </c>
      <c r="P10" s="77">
        <f t="shared" si="2"/>
        <v>26271660.212599792</v>
      </c>
      <c r="Q10" s="77">
        <f t="shared" si="3"/>
        <v>7784122.9943740116</v>
      </c>
      <c r="R10" s="77">
        <f t="shared" si="4"/>
        <v>5434553.614026201</v>
      </c>
      <c r="T10" s="77">
        <f t="shared" si="5"/>
        <v>7898067.3642000016</v>
      </c>
      <c r="U10" s="77">
        <v>2356331.7599999998</v>
      </c>
      <c r="V10" s="238">
        <v>16754314.41</v>
      </c>
      <c r="W10" s="238">
        <v>4961860.71</v>
      </c>
      <c r="X10" s="238">
        <v>4616384.09</v>
      </c>
      <c r="Y10" s="73">
        <f t="shared" si="6"/>
        <v>26332559.210000001</v>
      </c>
      <c r="Z10" s="73">
        <f t="shared" si="7"/>
        <v>13157777.611000009</v>
      </c>
      <c r="AA10" s="84">
        <f t="shared" si="8"/>
        <v>29617752.615750007</v>
      </c>
      <c r="AB10" s="77">
        <v>26332559.210000001</v>
      </c>
      <c r="AC10" s="78">
        <f t="shared" si="9"/>
        <v>13157777.611000009</v>
      </c>
      <c r="AD10" s="77">
        <v>2502832.27</v>
      </c>
      <c r="AE10" s="77">
        <v>1414211.24</v>
      </c>
      <c r="AF10" s="77">
        <v>0</v>
      </c>
      <c r="AG10" s="77">
        <v>3917043.51</v>
      </c>
    </row>
    <row r="11" spans="1:33">
      <c r="A11" s="4">
        <v>202</v>
      </c>
      <c r="B11" s="4">
        <v>4</v>
      </c>
      <c r="C11" s="5" t="s">
        <v>79</v>
      </c>
      <c r="D11" s="5" t="s">
        <v>80</v>
      </c>
      <c r="E11" s="76">
        <v>10760</v>
      </c>
      <c r="F11" s="5" t="s">
        <v>86</v>
      </c>
      <c r="G11" s="77">
        <f>'1 OPเขต4'!N11</f>
        <v>54926949</v>
      </c>
      <c r="H11" s="84">
        <f>'2 IP เขต4'!L10</f>
        <v>13722596.977</v>
      </c>
      <c r="I11" s="84">
        <f>'3 PP เขต4'!K10</f>
        <v>13479195.73</v>
      </c>
      <c r="J11" s="10">
        <f t="shared" si="0"/>
        <v>82128741.707000002</v>
      </c>
      <c r="K11" s="77">
        <f>'4 หักเงินเดือนเขต4'!N10</f>
        <v>46634646.869999997</v>
      </c>
      <c r="L11" s="84">
        <f t="shared" si="1"/>
        <v>35494094.837000005</v>
      </c>
      <c r="M11" s="213">
        <v>0.2</v>
      </c>
      <c r="N11" s="213">
        <v>0.2</v>
      </c>
      <c r="O11" s="213">
        <v>0.2</v>
      </c>
      <c r="P11" s="77">
        <f t="shared" si="2"/>
        <v>23738125.002186604</v>
      </c>
      <c r="Q11" s="77">
        <f t="shared" si="3"/>
        <v>5930581.04127819</v>
      </c>
      <c r="R11" s="77">
        <f t="shared" si="4"/>
        <v>5825388.7935352083</v>
      </c>
      <c r="T11" s="77">
        <f t="shared" si="5"/>
        <v>7098818.9674000014</v>
      </c>
      <c r="U11" s="77">
        <v>2549160</v>
      </c>
      <c r="V11" s="238">
        <v>17024436.239999998</v>
      </c>
      <c r="W11" s="238">
        <v>3000353.88</v>
      </c>
      <c r="X11" s="238">
        <v>5155284.3600000003</v>
      </c>
      <c r="Y11" s="73">
        <f t="shared" si="6"/>
        <v>25180074.479999997</v>
      </c>
      <c r="Z11" s="73">
        <f t="shared" si="7"/>
        <v>10314020.357000008</v>
      </c>
      <c r="AA11" s="84">
        <f t="shared" si="8"/>
        <v>26620571.127750002</v>
      </c>
      <c r="AB11" s="77">
        <v>25180074.479999997</v>
      </c>
      <c r="AC11" s="78">
        <f t="shared" si="9"/>
        <v>10314020.357000008</v>
      </c>
      <c r="AD11" s="77">
        <v>575975.93000000005</v>
      </c>
      <c r="AE11" s="77">
        <v>1698933.83</v>
      </c>
      <c r="AF11" s="77">
        <v>0</v>
      </c>
      <c r="AG11" s="77">
        <v>2274909.7600000002</v>
      </c>
    </row>
    <row r="12" spans="1:33">
      <c r="A12" s="44"/>
      <c r="B12" s="45"/>
      <c r="C12" s="40"/>
      <c r="D12" s="47" t="s">
        <v>167</v>
      </c>
      <c r="E12" s="48"/>
      <c r="F12" s="48"/>
      <c r="G12" s="86">
        <f t="shared" ref="G12:AG12" si="10">G6+G7+G8+G9+G10+G11</f>
        <v>519611750.70000005</v>
      </c>
      <c r="H12" s="86">
        <f t="shared" si="10"/>
        <v>270495807.78807098</v>
      </c>
      <c r="I12" s="86">
        <f t="shared" si="10"/>
        <v>121671140.61</v>
      </c>
      <c r="J12" s="86">
        <f t="shared" si="10"/>
        <v>911778699.0980711</v>
      </c>
      <c r="K12" s="86">
        <f t="shared" si="10"/>
        <v>432527453.47000003</v>
      </c>
      <c r="L12" s="86">
        <f t="shared" si="10"/>
        <v>479251245.62807095</v>
      </c>
      <c r="M12" s="86">
        <f t="shared" si="10"/>
        <v>1.2</v>
      </c>
      <c r="N12" s="86">
        <f t="shared" si="10"/>
        <v>1.2</v>
      </c>
      <c r="O12" s="86">
        <f t="shared" si="10"/>
        <v>1.2</v>
      </c>
      <c r="P12" s="86">
        <f t="shared" si="10"/>
        <v>273998040.42325097</v>
      </c>
      <c r="Q12" s="86">
        <f t="shared" si="10"/>
        <v>141195793.51226899</v>
      </c>
      <c r="R12" s="86">
        <f t="shared" si="10"/>
        <v>64057411.692550994</v>
      </c>
      <c r="S12" s="86">
        <f t="shared" si="10"/>
        <v>0</v>
      </c>
      <c r="T12" s="86">
        <f t="shared" si="10"/>
        <v>95850249.125614196</v>
      </c>
      <c r="U12" s="86">
        <f t="shared" si="10"/>
        <v>24253685.990000002</v>
      </c>
      <c r="V12" s="86">
        <f t="shared" si="10"/>
        <v>168069281.46000001</v>
      </c>
      <c r="W12" s="86">
        <f t="shared" si="10"/>
        <v>76547651.289999992</v>
      </c>
      <c r="X12" s="86">
        <f t="shared" si="10"/>
        <v>50232791.859999999</v>
      </c>
      <c r="Y12" s="86">
        <f t="shared" si="10"/>
        <v>294849724.61000001</v>
      </c>
      <c r="Z12" s="239">
        <f t="shared" si="10"/>
        <v>184401521.018071</v>
      </c>
      <c r="AA12" s="86">
        <f t="shared" si="10"/>
        <v>359438434.22105324</v>
      </c>
      <c r="AB12" s="86">
        <f t="shared" si="10"/>
        <v>294849724.61000001</v>
      </c>
      <c r="AC12" s="92">
        <f t="shared" si="10"/>
        <v>184401521.018071</v>
      </c>
      <c r="AD12" s="86">
        <f t="shared" si="10"/>
        <v>31183850.920000002</v>
      </c>
      <c r="AE12" s="86">
        <f t="shared" si="10"/>
        <v>36594110.289999999</v>
      </c>
      <c r="AF12" s="86">
        <f t="shared" si="10"/>
        <v>673919.67</v>
      </c>
      <c r="AG12" s="86">
        <f t="shared" si="10"/>
        <v>68451880.879999995</v>
      </c>
    </row>
    <row r="13" spans="1:33">
      <c r="A13" s="4">
        <v>203</v>
      </c>
      <c r="B13" s="4">
        <v>4</v>
      </c>
      <c r="C13" s="5" t="s">
        <v>87</v>
      </c>
      <c r="D13" s="5" t="s">
        <v>88</v>
      </c>
      <c r="E13" s="76">
        <v>1130</v>
      </c>
      <c r="F13" s="5" t="s">
        <v>89</v>
      </c>
      <c r="G13" s="77">
        <f>'1 OPเขต4'!N13</f>
        <v>5697363.8499999996</v>
      </c>
      <c r="H13" s="84">
        <f>'2 IP เขต4'!L12</f>
        <v>0</v>
      </c>
      <c r="I13" s="84">
        <f>'3 PP เขต4'!K12</f>
        <v>1637857.84</v>
      </c>
      <c r="J13" s="10">
        <f t="shared" si="0"/>
        <v>7335221.6899999995</v>
      </c>
      <c r="K13" s="77">
        <f>'4 หักเงินเดือนเขต4'!N12</f>
        <v>1164768.1300000001</v>
      </c>
      <c r="L13" s="84">
        <f t="shared" si="1"/>
        <v>6170453.5599999996</v>
      </c>
      <c r="M13" s="213">
        <v>0.2</v>
      </c>
      <c r="N13" s="213">
        <v>0.2</v>
      </c>
      <c r="O13" s="213">
        <v>0.2</v>
      </c>
      <c r="P13" s="77">
        <f t="shared" ref="P13:P21" si="11">G13*L13/J13</f>
        <v>4792673.0147467162</v>
      </c>
      <c r="Q13" s="77">
        <f t="shared" ref="Q13:Q21" si="12">H13*L13/J13</f>
        <v>0</v>
      </c>
      <c r="R13" s="77">
        <f t="shared" ref="R13:R21" si="13">I13*L13/J13</f>
        <v>1377780.5452532833</v>
      </c>
      <c r="T13" s="77">
        <f t="shared" si="5"/>
        <v>1234090.7119999998</v>
      </c>
      <c r="U13" s="77">
        <v>417454.62</v>
      </c>
      <c r="V13" s="238">
        <v>2242983.15</v>
      </c>
      <c r="W13" s="238">
        <v>0</v>
      </c>
      <c r="X13" s="238">
        <v>638247.77</v>
      </c>
      <c r="Y13" s="73">
        <f t="shared" ref="Y13:Y21" si="14">SUM(V13:X13)</f>
        <v>2881230.92</v>
      </c>
      <c r="Z13" s="73">
        <f t="shared" ref="Z13:Z21" si="15">L13-Y13</f>
        <v>3289222.6399999997</v>
      </c>
      <c r="AA13" s="84">
        <f t="shared" ref="AA13:AA21" si="16">L13*$AA$5</f>
        <v>4627840.17</v>
      </c>
      <c r="AB13" s="241">
        <v>2881230.92</v>
      </c>
      <c r="AC13" s="78">
        <f t="shared" si="9"/>
        <v>3289222.6399999997</v>
      </c>
      <c r="AD13" s="77">
        <v>1351533.18</v>
      </c>
      <c r="AE13" s="77">
        <v>0</v>
      </c>
      <c r="AF13" s="77">
        <v>395076.07</v>
      </c>
      <c r="AG13" s="77">
        <v>1746609.25</v>
      </c>
    </row>
    <row r="14" spans="1:33">
      <c r="A14" s="4">
        <v>204</v>
      </c>
      <c r="B14" s="4">
        <v>4</v>
      </c>
      <c r="C14" s="5" t="s">
        <v>87</v>
      </c>
      <c r="D14" s="5" t="s">
        <v>88</v>
      </c>
      <c r="E14" s="76">
        <v>10687</v>
      </c>
      <c r="F14" s="5" t="s">
        <v>90</v>
      </c>
      <c r="G14" s="77">
        <f>'1 OPเขต4'!N14</f>
        <v>131478649.06</v>
      </c>
      <c r="H14" s="84">
        <f>'2 IP เขต4'!L13</f>
        <v>208122316.65190262</v>
      </c>
      <c r="I14" s="84">
        <f>'3 PP เขต4'!K13</f>
        <v>29273486.509999998</v>
      </c>
      <c r="J14" s="10">
        <f t="shared" si="0"/>
        <v>368874452.22190261</v>
      </c>
      <c r="K14" s="77">
        <f>'4 หักเงินเดือนเขต4'!N13</f>
        <v>169910773.28</v>
      </c>
      <c r="L14" s="84">
        <f t="shared" si="1"/>
        <v>198963678.94190261</v>
      </c>
      <c r="M14" s="213">
        <v>0.2</v>
      </c>
      <c r="N14" s="213">
        <v>0.2</v>
      </c>
      <c r="O14" s="213">
        <v>0.2</v>
      </c>
      <c r="P14" s="77">
        <f t="shared" si="11"/>
        <v>70917016.783673197</v>
      </c>
      <c r="Q14" s="77">
        <f t="shared" si="12"/>
        <v>112257114.965674</v>
      </c>
      <c r="R14" s="77">
        <f t="shared" si="13"/>
        <v>15789547.192555409</v>
      </c>
      <c r="T14" s="77">
        <f t="shared" si="5"/>
        <v>39792735.788380526</v>
      </c>
      <c r="U14" s="77">
        <v>9565141.7400000002</v>
      </c>
      <c r="V14" s="238">
        <v>39645203.240000002</v>
      </c>
      <c r="W14" s="238">
        <v>55398047.219999999</v>
      </c>
      <c r="X14" s="238">
        <v>13197323.609999999</v>
      </c>
      <c r="Y14" s="73">
        <f t="shared" si="14"/>
        <v>108240574.07000001</v>
      </c>
      <c r="Z14" s="73">
        <f t="shared" si="15"/>
        <v>90723104.8719026</v>
      </c>
      <c r="AA14" s="84">
        <f t="shared" si="16"/>
        <v>149222759.20642695</v>
      </c>
      <c r="AB14" s="241">
        <v>108240574.07000001</v>
      </c>
      <c r="AC14" s="78">
        <f t="shared" si="9"/>
        <v>90723104.8719026</v>
      </c>
      <c r="AD14" s="77">
        <v>10335320.25</v>
      </c>
      <c r="AE14" s="77">
        <v>32720885.420000002</v>
      </c>
      <c r="AF14" s="77">
        <v>0</v>
      </c>
      <c r="AG14" s="77">
        <v>43056205.670000002</v>
      </c>
    </row>
    <row r="15" spans="1:33">
      <c r="A15" s="4">
        <v>205</v>
      </c>
      <c r="B15" s="4">
        <v>4</v>
      </c>
      <c r="C15" s="5" t="s">
        <v>87</v>
      </c>
      <c r="D15" s="5" t="s">
        <v>88</v>
      </c>
      <c r="E15" s="76">
        <v>10761</v>
      </c>
      <c r="F15" s="5" t="s">
        <v>91</v>
      </c>
      <c r="G15" s="77">
        <f>'1 OPเขต4'!N15</f>
        <v>80497441.879999995</v>
      </c>
      <c r="H15" s="84">
        <f>'2 IP เขต4'!L14</f>
        <v>12346387.465</v>
      </c>
      <c r="I15" s="84">
        <f>'3 PP เขต4'!K14</f>
        <v>19177915.98</v>
      </c>
      <c r="J15" s="10">
        <f t="shared" si="0"/>
        <v>112021745.325</v>
      </c>
      <c r="K15" s="77">
        <f>'4 หักเงินเดือนเขต4'!N14</f>
        <v>31867669.919999998</v>
      </c>
      <c r="L15" s="84">
        <f t="shared" si="1"/>
        <v>80154075.405000001</v>
      </c>
      <c r="M15" s="213">
        <v>0.2</v>
      </c>
      <c r="N15" s="213">
        <v>0.2</v>
      </c>
      <c r="O15" s="213">
        <v>0.2</v>
      </c>
      <c r="P15" s="77">
        <f t="shared" si="11"/>
        <v>57597728.08073882</v>
      </c>
      <c r="Q15" s="77">
        <f t="shared" si="12"/>
        <v>8834117.5990239084</v>
      </c>
      <c r="R15" s="77">
        <f t="shared" si="13"/>
        <v>13722229.725237273</v>
      </c>
      <c r="T15" s="77">
        <f t="shared" si="5"/>
        <v>16030815.081</v>
      </c>
      <c r="U15" s="77">
        <v>5609017.0999999996</v>
      </c>
      <c r="V15" s="238">
        <v>30295699.289999999</v>
      </c>
      <c r="W15" s="238">
        <v>5649435.54</v>
      </c>
      <c r="X15" s="238">
        <v>9058994.3000000007</v>
      </c>
      <c r="Y15" s="73">
        <f t="shared" si="14"/>
        <v>45004129.129999995</v>
      </c>
      <c r="Z15" s="73">
        <f t="shared" si="15"/>
        <v>35149946.275000006</v>
      </c>
      <c r="AA15" s="84">
        <f t="shared" si="16"/>
        <v>60115556.553750001</v>
      </c>
      <c r="AB15" s="241">
        <v>45004129.129999995</v>
      </c>
      <c r="AC15" s="78">
        <f t="shared" si="9"/>
        <v>35149946.275000006</v>
      </c>
      <c r="AD15" s="77">
        <v>12837769.390000001</v>
      </c>
      <c r="AE15" s="77">
        <v>1057754.7</v>
      </c>
      <c r="AF15" s="77">
        <v>1215903.3400000001</v>
      </c>
      <c r="AG15" s="77">
        <v>15111427.43</v>
      </c>
    </row>
    <row r="16" spans="1:33">
      <c r="A16" s="4">
        <v>206</v>
      </c>
      <c r="B16" s="4">
        <v>4</v>
      </c>
      <c r="C16" s="5" t="s">
        <v>87</v>
      </c>
      <c r="D16" s="5" t="s">
        <v>88</v>
      </c>
      <c r="E16" s="76">
        <v>10762</v>
      </c>
      <c r="F16" s="5" t="s">
        <v>92</v>
      </c>
      <c r="G16" s="77">
        <f>'1 OPเขต4'!N16</f>
        <v>76588509.480000004</v>
      </c>
      <c r="H16" s="84">
        <f>'2 IP เขต4'!L15</f>
        <v>16970475.887000002</v>
      </c>
      <c r="I16" s="84">
        <f>'3 PP เขต4'!K15</f>
        <v>17137959.170000002</v>
      </c>
      <c r="J16" s="10">
        <f t="shared" si="0"/>
        <v>110696944.53700002</v>
      </c>
      <c r="K16" s="77">
        <f>'4 หักเงินเดือนเขต4'!N15</f>
        <v>36095956.399999999</v>
      </c>
      <c r="L16" s="84">
        <f t="shared" si="1"/>
        <v>74600988.137000024</v>
      </c>
      <c r="M16" s="213">
        <v>0.2</v>
      </c>
      <c r="N16" s="213">
        <v>0.2</v>
      </c>
      <c r="O16" s="213">
        <v>0.2</v>
      </c>
      <c r="P16" s="77">
        <f t="shared" si="11"/>
        <v>51614599.761949643</v>
      </c>
      <c r="Q16" s="77">
        <f t="shared" si="12"/>
        <v>11436758.942358809</v>
      </c>
      <c r="R16" s="77">
        <f t="shared" si="13"/>
        <v>11549629.432691565</v>
      </c>
      <c r="T16" s="77">
        <f t="shared" si="5"/>
        <v>14920197.627400005</v>
      </c>
      <c r="U16" s="77">
        <v>5239201.6100000003</v>
      </c>
      <c r="V16" s="238">
        <v>26840813.25</v>
      </c>
      <c r="W16" s="238">
        <v>4531689.33</v>
      </c>
      <c r="X16" s="238">
        <v>8003604.0700000003</v>
      </c>
      <c r="Y16" s="73">
        <f t="shared" si="14"/>
        <v>39376106.649999999</v>
      </c>
      <c r="Z16" s="73">
        <f t="shared" si="15"/>
        <v>35224881.487000026</v>
      </c>
      <c r="AA16" s="84">
        <f t="shared" si="16"/>
        <v>55950741.102750018</v>
      </c>
      <c r="AB16" s="241">
        <v>39376106.649999999</v>
      </c>
      <c r="AC16" s="78">
        <f t="shared" si="9"/>
        <v>35224881.487000026</v>
      </c>
      <c r="AD16" s="77">
        <v>11420080.029999999</v>
      </c>
      <c r="AE16" s="77">
        <v>4595595.9400000004</v>
      </c>
      <c r="AF16" s="77">
        <v>558958.49</v>
      </c>
      <c r="AG16" s="77">
        <v>16574634.459999999</v>
      </c>
    </row>
    <row r="17" spans="1:33">
      <c r="A17" s="4">
        <v>207</v>
      </c>
      <c r="B17" s="4">
        <v>4</v>
      </c>
      <c r="C17" s="5" t="s">
        <v>87</v>
      </c>
      <c r="D17" s="5" t="s">
        <v>88</v>
      </c>
      <c r="E17" s="76">
        <v>10763</v>
      </c>
      <c r="F17" s="5" t="s">
        <v>93</v>
      </c>
      <c r="G17" s="77">
        <f>'1 OPเขต4'!N17</f>
        <v>44916669.339999996</v>
      </c>
      <c r="H17" s="84">
        <f>'2 IP เขต4'!L16</f>
        <v>8027330.8969999999</v>
      </c>
      <c r="I17" s="84">
        <f>'3 PP เขต4'!K16</f>
        <v>11169997.039999999</v>
      </c>
      <c r="J17" s="10">
        <f t="shared" si="0"/>
        <v>64113997.276999995</v>
      </c>
      <c r="K17" s="77">
        <f>'4 หักเงินเดือนเขต4'!N16</f>
        <v>31635679.370000001</v>
      </c>
      <c r="L17" s="84">
        <f t="shared" si="1"/>
        <v>32478317.906999994</v>
      </c>
      <c r="M17" s="213">
        <v>0.2</v>
      </c>
      <c r="N17" s="213">
        <v>0.2</v>
      </c>
      <c r="O17" s="213">
        <v>0.2</v>
      </c>
      <c r="P17" s="77">
        <f t="shared" si="11"/>
        <v>22753500.453971073</v>
      </c>
      <c r="Q17" s="77">
        <f t="shared" si="12"/>
        <v>4066416.319217348</v>
      </c>
      <c r="R17" s="77">
        <f t="shared" si="13"/>
        <v>5658401.1338115726</v>
      </c>
      <c r="T17" s="77">
        <f t="shared" si="5"/>
        <v>6495663.5813999986</v>
      </c>
      <c r="U17" s="77">
        <v>3303478.04</v>
      </c>
      <c r="V17" s="238">
        <v>14946606.02</v>
      </c>
      <c r="W17" s="238">
        <v>2588643.29</v>
      </c>
      <c r="X17" s="238">
        <v>4991866</v>
      </c>
      <c r="Y17" s="73">
        <f t="shared" si="14"/>
        <v>22527115.309999999</v>
      </c>
      <c r="Z17" s="73">
        <f t="shared" si="15"/>
        <v>9951202.5969999954</v>
      </c>
      <c r="AA17" s="84">
        <f t="shared" si="16"/>
        <v>24358738.430249996</v>
      </c>
      <c r="AB17" s="241">
        <v>22527115.309999999</v>
      </c>
      <c r="AC17" s="78">
        <f t="shared" si="9"/>
        <v>9951202.5969999954</v>
      </c>
      <c r="AD17" s="77">
        <v>1989803.76</v>
      </c>
      <c r="AE17" s="77">
        <v>622606.56000000006</v>
      </c>
      <c r="AF17" s="77">
        <v>0</v>
      </c>
      <c r="AG17" s="77">
        <v>2612410.3200000003</v>
      </c>
    </row>
    <row r="18" spans="1:33">
      <c r="A18" s="4">
        <v>208</v>
      </c>
      <c r="B18" s="4">
        <v>4</v>
      </c>
      <c r="C18" s="5" t="s">
        <v>87</v>
      </c>
      <c r="D18" s="5" t="s">
        <v>88</v>
      </c>
      <c r="E18" s="76">
        <v>10764</v>
      </c>
      <c r="F18" s="5" t="s">
        <v>94</v>
      </c>
      <c r="G18" s="77">
        <f>'1 OPเขต4'!N18</f>
        <v>31274305.509999998</v>
      </c>
      <c r="H18" s="84">
        <f>'2 IP เขต4'!L17</f>
        <v>9511004.9049999993</v>
      </c>
      <c r="I18" s="84">
        <f>'3 PP เขต4'!K17</f>
        <v>7843255.46</v>
      </c>
      <c r="J18" s="10">
        <f t="shared" si="0"/>
        <v>48628565.875</v>
      </c>
      <c r="K18" s="77">
        <f>'4 หักเงินเดือนเขต4'!N17</f>
        <v>17628533.07</v>
      </c>
      <c r="L18" s="84">
        <f t="shared" si="1"/>
        <v>31000032.805</v>
      </c>
      <c r="M18" s="213">
        <v>0.2</v>
      </c>
      <c r="N18" s="213">
        <v>0.2</v>
      </c>
      <c r="O18" s="213">
        <v>0.2</v>
      </c>
      <c r="P18" s="77">
        <f t="shared" si="11"/>
        <v>19936933.761437852</v>
      </c>
      <c r="Q18" s="77">
        <f t="shared" si="12"/>
        <v>6063133.0321648289</v>
      </c>
      <c r="R18" s="77">
        <f t="shared" si="13"/>
        <v>4999966.0113973161</v>
      </c>
      <c r="T18" s="77">
        <f t="shared" si="5"/>
        <v>6200006.5609999998</v>
      </c>
      <c r="U18" s="77">
        <v>2291535.5099999998</v>
      </c>
      <c r="V18" s="238">
        <v>10585224.109999999</v>
      </c>
      <c r="W18" s="238">
        <v>3440674.2</v>
      </c>
      <c r="X18" s="238">
        <v>3489804.56</v>
      </c>
      <c r="Y18" s="73">
        <f t="shared" si="14"/>
        <v>17515702.869999997</v>
      </c>
      <c r="Z18" s="73">
        <f t="shared" si="15"/>
        <v>13484329.935000002</v>
      </c>
      <c r="AA18" s="84">
        <f t="shared" si="16"/>
        <v>23250024.603749998</v>
      </c>
      <c r="AB18" s="241">
        <v>17515702.869999997</v>
      </c>
      <c r="AC18" s="78">
        <f t="shared" si="9"/>
        <v>13484329.935000002</v>
      </c>
      <c r="AD18" s="77">
        <v>4281883.71</v>
      </c>
      <c r="AE18" s="77">
        <v>1213567.02</v>
      </c>
      <c r="AF18" s="77">
        <v>238871.01</v>
      </c>
      <c r="AG18" s="77">
        <v>5734321.7400000002</v>
      </c>
    </row>
    <row r="19" spans="1:33">
      <c r="A19" s="4">
        <v>209</v>
      </c>
      <c r="B19" s="4">
        <v>4</v>
      </c>
      <c r="C19" s="5" t="s">
        <v>87</v>
      </c>
      <c r="D19" s="5" t="s">
        <v>88</v>
      </c>
      <c r="E19" s="76">
        <v>10765</v>
      </c>
      <c r="F19" s="5" t="s">
        <v>95</v>
      </c>
      <c r="G19" s="77">
        <f>'1 OPเขต4'!N19</f>
        <v>26859678.699999999</v>
      </c>
      <c r="H19" s="84">
        <f>'2 IP เขต4'!L18</f>
        <v>7049641.3450000007</v>
      </c>
      <c r="I19" s="84">
        <f>'3 PP เขต4'!K18</f>
        <v>6362737.8100000005</v>
      </c>
      <c r="J19" s="10">
        <f t="shared" si="0"/>
        <v>40272057.855000004</v>
      </c>
      <c r="K19" s="77">
        <f>'4 หักเงินเดือนเขต4'!N18</f>
        <v>19479343.670000002</v>
      </c>
      <c r="L19" s="84">
        <f t="shared" si="1"/>
        <v>20792714.185000002</v>
      </c>
      <c r="M19" s="213">
        <v>0.2</v>
      </c>
      <c r="N19" s="213">
        <v>0.2</v>
      </c>
      <c r="O19" s="213">
        <v>0.2</v>
      </c>
      <c r="P19" s="77">
        <f t="shared" si="11"/>
        <v>13867819.328251518</v>
      </c>
      <c r="Q19" s="77">
        <f t="shared" si="12"/>
        <v>3639773.714100014</v>
      </c>
      <c r="R19" s="77">
        <f t="shared" si="13"/>
        <v>3285121.1426484687</v>
      </c>
      <c r="T19" s="77">
        <f t="shared" si="5"/>
        <v>4158542.8370000003</v>
      </c>
      <c r="U19" s="77">
        <v>1958981.64</v>
      </c>
      <c r="V19" s="238">
        <v>8613704.4299999997</v>
      </c>
      <c r="W19" s="238">
        <v>2036271.49</v>
      </c>
      <c r="X19" s="238">
        <v>2791220.57</v>
      </c>
      <c r="Y19" s="73">
        <f t="shared" si="14"/>
        <v>13441196.49</v>
      </c>
      <c r="Z19" s="73">
        <f t="shared" si="15"/>
        <v>7351517.6950000022</v>
      </c>
      <c r="AA19" s="84">
        <f t="shared" si="16"/>
        <v>15594535.638750002</v>
      </c>
      <c r="AB19" s="241">
        <v>13441196.49</v>
      </c>
      <c r="AC19" s="78">
        <f t="shared" si="9"/>
        <v>7351517.6950000022</v>
      </c>
      <c r="AD19" s="77">
        <v>1668175.91</v>
      </c>
      <c r="AE19" s="77">
        <v>840390.74</v>
      </c>
      <c r="AF19" s="77">
        <v>0</v>
      </c>
      <c r="AG19" s="77">
        <v>2508566.65</v>
      </c>
    </row>
    <row r="20" spans="1:33">
      <c r="A20" s="4">
        <v>210</v>
      </c>
      <c r="B20" s="4">
        <v>4</v>
      </c>
      <c r="C20" s="5" t="s">
        <v>87</v>
      </c>
      <c r="D20" s="5" t="s">
        <v>88</v>
      </c>
      <c r="E20" s="76">
        <v>10766</v>
      </c>
      <c r="F20" s="5" t="s">
        <v>96</v>
      </c>
      <c r="G20" s="77">
        <f>'1 OPเขต4'!N20</f>
        <v>54077043.689999998</v>
      </c>
      <c r="H20" s="84">
        <f>'2 IP เขต4'!L19</f>
        <v>11603678.752</v>
      </c>
      <c r="I20" s="84">
        <f>'3 PP เขต4'!K19</f>
        <v>12352442.879999999</v>
      </c>
      <c r="J20" s="10">
        <f t="shared" si="0"/>
        <v>78033165.321999997</v>
      </c>
      <c r="K20" s="77">
        <f>'4 หักเงินเดือนเขต4'!N19</f>
        <v>33867099.170000002</v>
      </c>
      <c r="L20" s="84">
        <f t="shared" si="1"/>
        <v>44166066.151999995</v>
      </c>
      <c r="M20" s="213">
        <v>0.2</v>
      </c>
      <c r="N20" s="213">
        <v>0.2</v>
      </c>
      <c r="O20" s="213">
        <v>0.2</v>
      </c>
      <c r="P20" s="77">
        <f t="shared" si="11"/>
        <v>30607117.871761862</v>
      </c>
      <c r="Q20" s="77">
        <f t="shared" si="12"/>
        <v>6567577.276311026</v>
      </c>
      <c r="R20" s="77">
        <f t="shared" si="13"/>
        <v>6991371.0039271107</v>
      </c>
      <c r="T20" s="77">
        <f t="shared" si="5"/>
        <v>8833213.2303999998</v>
      </c>
      <c r="U20" s="77">
        <v>3871088.6</v>
      </c>
      <c r="V20" s="238">
        <v>17803683.399999999</v>
      </c>
      <c r="W20" s="238">
        <v>4523354.12</v>
      </c>
      <c r="X20" s="238">
        <v>5603887.0499999998</v>
      </c>
      <c r="Y20" s="73">
        <f t="shared" si="14"/>
        <v>27930924.57</v>
      </c>
      <c r="Z20" s="73">
        <f t="shared" si="15"/>
        <v>16235141.581999995</v>
      </c>
      <c r="AA20" s="84">
        <f t="shared" si="16"/>
        <v>33124549.613999996</v>
      </c>
      <c r="AB20" s="241">
        <v>27930924.57</v>
      </c>
      <c r="AC20" s="78">
        <f t="shared" si="9"/>
        <v>16235141.581999995</v>
      </c>
      <c r="AD20" s="77">
        <v>5001812.66</v>
      </c>
      <c r="AE20" s="77">
        <v>585259.05000000005</v>
      </c>
      <c r="AF20" s="77">
        <v>0</v>
      </c>
      <c r="AG20" s="77">
        <v>5587071.71</v>
      </c>
    </row>
    <row r="21" spans="1:33">
      <c r="A21" s="4">
        <v>211</v>
      </c>
      <c r="B21" s="4">
        <v>4</v>
      </c>
      <c r="C21" s="5" t="s">
        <v>87</v>
      </c>
      <c r="D21" s="5" t="s">
        <v>88</v>
      </c>
      <c r="E21" s="76">
        <v>10767</v>
      </c>
      <c r="F21" s="5" t="s">
        <v>97</v>
      </c>
      <c r="G21" s="77">
        <f>'1 OPเขต4'!N21</f>
        <v>23760995.879999999</v>
      </c>
      <c r="H21" s="84">
        <f>'2 IP เขต4'!L20</f>
        <v>3574832.5350000001</v>
      </c>
      <c r="I21" s="84">
        <f>'3 PP เขต4'!K20</f>
        <v>5905092.5200000005</v>
      </c>
      <c r="J21" s="10">
        <f t="shared" si="0"/>
        <v>33240920.934999999</v>
      </c>
      <c r="K21" s="77">
        <f>'4 หักเงินเดือนเขต4'!N20</f>
        <v>13808712.49</v>
      </c>
      <c r="L21" s="84">
        <f t="shared" si="1"/>
        <v>19432208.445</v>
      </c>
      <c r="M21" s="213">
        <v>0.2</v>
      </c>
      <c r="N21" s="213">
        <v>0.2</v>
      </c>
      <c r="O21" s="213">
        <v>0.2</v>
      </c>
      <c r="P21" s="77">
        <f t="shared" si="11"/>
        <v>13890368.010676363</v>
      </c>
      <c r="Q21" s="77">
        <f t="shared" si="12"/>
        <v>2089800.4333852481</v>
      </c>
      <c r="R21" s="77">
        <f t="shared" si="13"/>
        <v>3452040.0009383899</v>
      </c>
      <c r="T21" s="77">
        <f t="shared" si="5"/>
        <v>3886441.6890000002</v>
      </c>
      <c r="U21" s="77">
        <v>1703731.43</v>
      </c>
      <c r="V21" s="238">
        <v>7760782.0899999999</v>
      </c>
      <c r="W21" s="238">
        <v>1156897.56</v>
      </c>
      <c r="X21" s="238">
        <v>2659487.63</v>
      </c>
      <c r="Y21" s="73">
        <f t="shared" si="14"/>
        <v>11577167.280000001</v>
      </c>
      <c r="Z21" s="73">
        <f t="shared" si="15"/>
        <v>7855041.1649999991</v>
      </c>
      <c r="AA21" s="84">
        <f t="shared" si="16"/>
        <v>14574156.33375</v>
      </c>
      <c r="AB21" s="241">
        <v>11577167.280000001</v>
      </c>
      <c r="AC21" s="78">
        <f t="shared" si="9"/>
        <v>7855041.1649999991</v>
      </c>
      <c r="AD21" s="77">
        <v>2635365.34</v>
      </c>
      <c r="AE21" s="77">
        <v>437826.39</v>
      </c>
      <c r="AF21" s="77">
        <v>0</v>
      </c>
      <c r="AG21" s="77">
        <v>3073191.73</v>
      </c>
    </row>
    <row r="22" spans="1:33">
      <c r="A22" s="44"/>
      <c r="B22" s="45"/>
      <c r="C22" s="40"/>
      <c r="D22" s="47" t="s">
        <v>168</v>
      </c>
      <c r="E22" s="48"/>
      <c r="F22" s="48"/>
      <c r="G22" s="86">
        <f t="shared" ref="G22:AG22" si="17">G13+G14+G15+G16+G17+G18+G19+G20+G21</f>
        <v>475150657.38999993</v>
      </c>
      <c r="H22" s="86">
        <f t="shared" si="17"/>
        <v>277205668.43790263</v>
      </c>
      <c r="I22" s="86">
        <f t="shared" si="17"/>
        <v>110860745.20999998</v>
      </c>
      <c r="J22" s="86">
        <f t="shared" si="17"/>
        <v>863217071.03790259</v>
      </c>
      <c r="K22" s="86">
        <f t="shared" si="17"/>
        <v>355458535.5</v>
      </c>
      <c r="L22" s="86">
        <f t="shared" si="17"/>
        <v>507758535.53790265</v>
      </c>
      <c r="M22" s="86">
        <f t="shared" si="17"/>
        <v>1.7999999999999998</v>
      </c>
      <c r="N22" s="86">
        <f t="shared" si="17"/>
        <v>1.7999999999999998</v>
      </c>
      <c r="O22" s="86">
        <f t="shared" si="17"/>
        <v>1.7999999999999998</v>
      </c>
      <c r="P22" s="86">
        <f t="shared" si="17"/>
        <v>285977757.0672071</v>
      </c>
      <c r="Q22" s="86">
        <f t="shared" si="17"/>
        <v>154954692.28223521</v>
      </c>
      <c r="R22" s="86">
        <f t="shared" si="17"/>
        <v>66826086.188460387</v>
      </c>
      <c r="S22" s="86">
        <f t="shared" si="17"/>
        <v>0</v>
      </c>
      <c r="T22" s="86">
        <f t="shared" si="17"/>
        <v>101551707.10758051</v>
      </c>
      <c r="U22" s="86">
        <f t="shared" si="17"/>
        <v>33959630.289999999</v>
      </c>
      <c r="V22" s="86">
        <f t="shared" si="17"/>
        <v>158734698.98000002</v>
      </c>
      <c r="W22" s="86">
        <f t="shared" si="17"/>
        <v>79325012.75</v>
      </c>
      <c r="X22" s="86">
        <f t="shared" si="17"/>
        <v>50434435.560000002</v>
      </c>
      <c r="Y22" s="86">
        <f t="shared" si="17"/>
        <v>288494147.29000008</v>
      </c>
      <c r="Z22" s="239">
        <f t="shared" si="17"/>
        <v>219264388.2479026</v>
      </c>
      <c r="AA22" s="86">
        <f t="shared" si="17"/>
        <v>380818901.653427</v>
      </c>
      <c r="AB22" s="86">
        <f t="shared" si="17"/>
        <v>288494147.29000008</v>
      </c>
      <c r="AC22" s="92">
        <f t="shared" si="17"/>
        <v>219264388.2479026</v>
      </c>
      <c r="AD22" s="86">
        <f t="shared" si="17"/>
        <v>51521744.230000004</v>
      </c>
      <c r="AE22" s="86">
        <f t="shared" si="17"/>
        <v>42073885.820000008</v>
      </c>
      <c r="AF22" s="86">
        <f t="shared" si="17"/>
        <v>2408808.91</v>
      </c>
      <c r="AG22" s="86">
        <f t="shared" si="17"/>
        <v>96004438.959999993</v>
      </c>
    </row>
    <row r="23" spans="1:33">
      <c r="A23" s="4">
        <v>212</v>
      </c>
      <c r="B23" s="4">
        <v>4</v>
      </c>
      <c r="C23" s="5" t="s">
        <v>98</v>
      </c>
      <c r="D23" s="5" t="s">
        <v>99</v>
      </c>
      <c r="E23" s="76">
        <v>10660</v>
      </c>
      <c r="F23" s="5" t="s">
        <v>100</v>
      </c>
      <c r="G23" s="77">
        <f>'1 OPเขต4'!N23</f>
        <v>119413175.52</v>
      </c>
      <c r="H23" s="84">
        <f>'2 IP เขต4'!L22</f>
        <v>251739164.66062111</v>
      </c>
      <c r="I23" s="84">
        <f>'3 PP เขต4'!K22</f>
        <v>32358171.800000001</v>
      </c>
      <c r="J23" s="10">
        <f t="shared" si="0"/>
        <v>403510511.9806211</v>
      </c>
      <c r="K23" s="77">
        <f>'4 หักเงินเดือนเขต4'!N22</f>
        <v>205230024.91999999</v>
      </c>
      <c r="L23" s="84">
        <f t="shared" si="1"/>
        <v>198280487.06062111</v>
      </c>
      <c r="M23" s="213">
        <v>0.2</v>
      </c>
      <c r="N23" s="213">
        <v>0.2</v>
      </c>
      <c r="O23" s="213">
        <v>0.2</v>
      </c>
      <c r="P23" s="77">
        <f t="shared" ref="P23:P38" si="18">G23*L23/J23</f>
        <v>58678279.500926994</v>
      </c>
      <c r="Q23" s="77">
        <f t="shared" ref="Q23:Q38" si="19">H23*L23/J23</f>
        <v>123701769.09675913</v>
      </c>
      <c r="R23" s="77">
        <f t="shared" ref="R23:R38" si="20">I23*L23/J23</f>
        <v>15900438.462934984</v>
      </c>
      <c r="T23" s="77">
        <f t="shared" si="5"/>
        <v>39656097.412124224</v>
      </c>
      <c r="U23" s="77">
        <v>5203908.18</v>
      </c>
      <c r="V23" s="238">
        <v>26712537.050000001</v>
      </c>
      <c r="W23" s="238">
        <v>36559801.909999996</v>
      </c>
      <c r="X23" s="238">
        <v>12265518.949999999</v>
      </c>
      <c r="Y23" s="73">
        <f t="shared" ref="Y23:Y38" si="21">SUM(V23:X23)</f>
        <v>75537857.909999996</v>
      </c>
      <c r="Z23" s="73">
        <f t="shared" ref="Z23:Z38" si="22">L23-Y23</f>
        <v>122742629.15062112</v>
      </c>
      <c r="AA23" s="84">
        <f t="shared" ref="AA23:AA38" si="23">L23*$AA$5</f>
        <v>148710365.29546583</v>
      </c>
      <c r="AB23" s="241">
        <v>75537857.909999996</v>
      </c>
      <c r="AC23" s="78">
        <f t="shared" si="9"/>
        <v>122742629.15062112</v>
      </c>
      <c r="AD23" s="77">
        <v>0</v>
      </c>
      <c r="AE23" s="77">
        <v>60106551.899999999</v>
      </c>
      <c r="AF23" s="77">
        <v>0</v>
      </c>
      <c r="AG23" s="77">
        <v>60106551.899999999</v>
      </c>
    </row>
    <row r="24" spans="1:33">
      <c r="A24" s="4">
        <v>213</v>
      </c>
      <c r="B24" s="4">
        <v>4</v>
      </c>
      <c r="C24" s="5" t="s">
        <v>98</v>
      </c>
      <c r="D24" s="5" t="s">
        <v>99</v>
      </c>
      <c r="E24" s="76">
        <v>10688</v>
      </c>
      <c r="F24" s="5" t="s">
        <v>101</v>
      </c>
      <c r="G24" s="77">
        <f>'1 OPเขต4'!N24</f>
        <v>63990309.119999997</v>
      </c>
      <c r="H24" s="84">
        <f>'2 IP เขต4'!L23</f>
        <v>67001671.343000002</v>
      </c>
      <c r="I24" s="84">
        <f>'3 PP เขต4'!K23</f>
        <v>15270098.27</v>
      </c>
      <c r="J24" s="10">
        <f t="shared" si="0"/>
        <v>146262078.73300001</v>
      </c>
      <c r="K24" s="77">
        <f>'4 หักเงินเดือนเขต4'!N23</f>
        <v>87663435.230000004</v>
      </c>
      <c r="L24" s="84">
        <f t="shared" si="1"/>
        <v>58598643.503000006</v>
      </c>
      <c r="M24" s="213">
        <v>0.2</v>
      </c>
      <c r="N24" s="213">
        <v>0.2</v>
      </c>
      <c r="O24" s="213">
        <v>0.2</v>
      </c>
      <c r="P24" s="77">
        <f t="shared" si="18"/>
        <v>25637166.818986438</v>
      </c>
      <c r="Q24" s="77">
        <f t="shared" si="19"/>
        <v>26843643.185879242</v>
      </c>
      <c r="R24" s="77">
        <f t="shared" si="20"/>
        <v>6117833.4981343225</v>
      </c>
      <c r="T24" s="77">
        <f t="shared" si="5"/>
        <v>11719728.700600002</v>
      </c>
      <c r="U24" s="77">
        <v>2792580.27</v>
      </c>
      <c r="V24" s="238">
        <v>19530943.649999999</v>
      </c>
      <c r="W24" s="238">
        <v>18933122.23</v>
      </c>
      <c r="X24" s="238">
        <v>5351222.28</v>
      </c>
      <c r="Y24" s="73">
        <f t="shared" si="21"/>
        <v>43815288.159999996</v>
      </c>
      <c r="Z24" s="73">
        <f t="shared" si="22"/>
        <v>14783355.34300001</v>
      </c>
      <c r="AA24" s="84">
        <f t="shared" si="23"/>
        <v>43948982.627250001</v>
      </c>
      <c r="AB24" s="241">
        <v>43815288.159999996</v>
      </c>
      <c r="AC24" s="78">
        <f t="shared" si="9"/>
        <v>14783355.34300001</v>
      </c>
      <c r="AD24" s="77">
        <v>0</v>
      </c>
      <c r="AE24" s="77">
        <v>2027585.98</v>
      </c>
      <c r="AF24" s="77">
        <v>0</v>
      </c>
      <c r="AG24" s="77">
        <v>2027585.98</v>
      </c>
    </row>
    <row r="25" spans="1:33">
      <c r="A25" s="4">
        <v>214</v>
      </c>
      <c r="B25" s="4">
        <v>4</v>
      </c>
      <c r="C25" s="5" t="s">
        <v>98</v>
      </c>
      <c r="D25" s="5" t="s">
        <v>99</v>
      </c>
      <c r="E25" s="76">
        <v>10768</v>
      </c>
      <c r="F25" s="5" t="s">
        <v>102</v>
      </c>
      <c r="G25" s="77">
        <f>'1 OPเขต4'!N25</f>
        <v>30892341.959999997</v>
      </c>
      <c r="H25" s="84">
        <f>'2 IP เขต4'!L24</f>
        <v>10938626.152000001</v>
      </c>
      <c r="I25" s="84">
        <f>'3 PP เขต4'!K24</f>
        <v>9233264.8200000003</v>
      </c>
      <c r="J25" s="10">
        <f t="shared" si="0"/>
        <v>51064232.931999996</v>
      </c>
      <c r="K25" s="77">
        <f>'4 หักเงินเดือนเขต4'!N24</f>
        <v>30110319.079999998</v>
      </c>
      <c r="L25" s="84">
        <f t="shared" si="1"/>
        <v>20953913.851999998</v>
      </c>
      <c r="M25" s="213">
        <v>0.2</v>
      </c>
      <c r="N25" s="213">
        <v>0.2</v>
      </c>
      <c r="O25" s="213">
        <v>0.2</v>
      </c>
      <c r="P25" s="77">
        <f t="shared" si="18"/>
        <v>12676494.58238933</v>
      </c>
      <c r="Q25" s="77">
        <f t="shared" si="19"/>
        <v>4488602.2346300045</v>
      </c>
      <c r="R25" s="77">
        <f t="shared" si="20"/>
        <v>3788817.0349806654</v>
      </c>
      <c r="T25" s="77">
        <f t="shared" si="5"/>
        <v>4190782.7704000007</v>
      </c>
      <c r="U25" s="77">
        <v>1346674.26</v>
      </c>
      <c r="V25" s="238">
        <v>10416467.039999999</v>
      </c>
      <c r="W25" s="238">
        <v>2767085.13</v>
      </c>
      <c r="X25" s="238">
        <v>3307873.37</v>
      </c>
      <c r="Y25" s="73">
        <f t="shared" si="21"/>
        <v>16491425.539999999</v>
      </c>
      <c r="Z25" s="73">
        <f t="shared" si="22"/>
        <v>4462488.311999999</v>
      </c>
      <c r="AA25" s="84">
        <f t="shared" si="23"/>
        <v>15715435.388999999</v>
      </c>
      <c r="AB25" s="241">
        <v>16491425.539999999</v>
      </c>
      <c r="AC25" s="78">
        <f t="shared" si="9"/>
        <v>4462488.311999999</v>
      </c>
      <c r="AD25" s="80"/>
      <c r="AE25" s="80"/>
      <c r="AF25" s="80"/>
      <c r="AG25" s="80"/>
    </row>
    <row r="26" spans="1:33">
      <c r="A26" s="4">
        <v>215</v>
      </c>
      <c r="B26" s="4">
        <v>4</v>
      </c>
      <c r="C26" s="5" t="s">
        <v>98</v>
      </c>
      <c r="D26" s="5" t="s">
        <v>99</v>
      </c>
      <c r="E26" s="76">
        <v>10769</v>
      </c>
      <c r="F26" s="5" t="s">
        <v>103</v>
      </c>
      <c r="G26" s="77">
        <f>'1 OPเขต4'!N26</f>
        <v>26601303.359999999</v>
      </c>
      <c r="H26" s="84">
        <f>'2 IP เขต4'!L25</f>
        <v>8646316.2939999998</v>
      </c>
      <c r="I26" s="84">
        <f>'3 PP เขต4'!K25</f>
        <v>8267522.3700000001</v>
      </c>
      <c r="J26" s="10">
        <f t="shared" si="0"/>
        <v>43515142.023999996</v>
      </c>
      <c r="K26" s="77">
        <f>'4 หักเงินเดือนเขต4'!N25</f>
        <v>27507722.859999999</v>
      </c>
      <c r="L26" s="84">
        <f t="shared" si="1"/>
        <v>16007419.163999997</v>
      </c>
      <c r="M26" s="213">
        <v>0.2</v>
      </c>
      <c r="N26" s="213">
        <v>0.2</v>
      </c>
      <c r="O26" s="213">
        <v>0.2</v>
      </c>
      <c r="P26" s="77">
        <f t="shared" si="18"/>
        <v>9785518.1756591555</v>
      </c>
      <c r="Q26" s="77">
        <f t="shared" si="19"/>
        <v>3180621.7951959372</v>
      </c>
      <c r="R26" s="77">
        <f t="shared" si="20"/>
        <v>3041279.1931449054</v>
      </c>
      <c r="T26" s="77">
        <f t="shared" si="5"/>
        <v>3201483.8328</v>
      </c>
      <c r="U26" s="77">
        <v>1161376.5900000001</v>
      </c>
      <c r="V26" s="238">
        <v>8827089.9299999997</v>
      </c>
      <c r="W26" s="238">
        <v>3094251.14</v>
      </c>
      <c r="X26" s="238">
        <v>2842971.75</v>
      </c>
      <c r="Y26" s="73">
        <f t="shared" si="21"/>
        <v>14764312.82</v>
      </c>
      <c r="Z26" s="73">
        <f t="shared" si="22"/>
        <v>1243106.3439999968</v>
      </c>
      <c r="AA26" s="84">
        <f t="shared" si="23"/>
        <v>12005564.372999998</v>
      </c>
      <c r="AB26" s="241">
        <v>14764312.82</v>
      </c>
      <c r="AC26" s="78">
        <f t="shared" si="9"/>
        <v>1243106.3439999968</v>
      </c>
      <c r="AD26" s="80"/>
      <c r="AE26" s="80"/>
      <c r="AF26" s="80"/>
      <c r="AG26" s="80"/>
    </row>
    <row r="27" spans="1:33">
      <c r="A27" s="4">
        <v>216</v>
      </c>
      <c r="B27" s="4">
        <v>4</v>
      </c>
      <c r="C27" s="5" t="s">
        <v>98</v>
      </c>
      <c r="D27" s="5" t="s">
        <v>99</v>
      </c>
      <c r="E27" s="76">
        <v>10770</v>
      </c>
      <c r="F27" s="5" t="s">
        <v>104</v>
      </c>
      <c r="G27" s="77">
        <f>'1 OPเขต4'!N27</f>
        <v>20413008.959999997</v>
      </c>
      <c r="H27" s="84">
        <f>'2 IP เขต4'!L26</f>
        <v>7780094.4869999997</v>
      </c>
      <c r="I27" s="84">
        <f>'3 PP เขต4'!K26</f>
        <v>6406602.8600000003</v>
      </c>
      <c r="J27" s="10">
        <f t="shared" si="0"/>
        <v>34599706.306999996</v>
      </c>
      <c r="K27" s="77">
        <f>'4 หักเงินเดือนเขต4'!N26</f>
        <v>22882907.210000001</v>
      </c>
      <c r="L27" s="84">
        <f t="shared" si="1"/>
        <v>11716799.096999995</v>
      </c>
      <c r="M27" s="213">
        <v>0.2</v>
      </c>
      <c r="N27" s="213">
        <v>0.2</v>
      </c>
      <c r="O27" s="213">
        <v>0.2</v>
      </c>
      <c r="P27" s="77">
        <f t="shared" si="18"/>
        <v>6912634.5416750647</v>
      </c>
      <c r="Q27" s="77">
        <f t="shared" si="19"/>
        <v>2634640.9779037274</v>
      </c>
      <c r="R27" s="77">
        <f t="shared" si="20"/>
        <v>2169523.5774212033</v>
      </c>
      <c r="T27" s="77">
        <f t="shared" si="5"/>
        <v>2343359.819399999</v>
      </c>
      <c r="U27" s="77">
        <v>887590.95</v>
      </c>
      <c r="V27" s="238">
        <v>7969485.1100000003</v>
      </c>
      <c r="W27" s="238">
        <v>2453564.4300000002</v>
      </c>
      <c r="X27" s="238">
        <v>2503163.31</v>
      </c>
      <c r="Y27" s="73">
        <f t="shared" si="21"/>
        <v>12926212.850000001</v>
      </c>
      <c r="Z27" s="73">
        <f t="shared" si="22"/>
        <v>-1209413.7530000061</v>
      </c>
      <c r="AA27" s="84">
        <f t="shared" si="23"/>
        <v>8787599.3227499966</v>
      </c>
      <c r="AB27" s="241">
        <v>12926212.850000001</v>
      </c>
      <c r="AC27" s="78">
        <f t="shared" si="9"/>
        <v>-1209413.7530000061</v>
      </c>
      <c r="AD27" s="80"/>
      <c r="AE27" s="80"/>
      <c r="AF27" s="80"/>
      <c r="AG27" s="80"/>
    </row>
    <row r="28" spans="1:33">
      <c r="A28" s="4">
        <v>217</v>
      </c>
      <c r="B28" s="4">
        <v>4</v>
      </c>
      <c r="C28" s="5" t="s">
        <v>98</v>
      </c>
      <c r="D28" s="5" t="s">
        <v>99</v>
      </c>
      <c r="E28" s="76">
        <v>10771</v>
      </c>
      <c r="F28" s="5" t="s">
        <v>105</v>
      </c>
      <c r="G28" s="77">
        <f>'1 OPเขต4'!N28</f>
        <v>19149217.079999998</v>
      </c>
      <c r="H28" s="84">
        <f>'2 IP เขต4'!L27</f>
        <v>5253154.0920000002</v>
      </c>
      <c r="I28" s="84">
        <f>'3 PP เขต4'!K27</f>
        <v>5792562.7299999995</v>
      </c>
      <c r="J28" s="10">
        <f t="shared" si="0"/>
        <v>30194933.901999999</v>
      </c>
      <c r="K28" s="77">
        <f>'4 หักเงินเดือนเขต4'!N27</f>
        <v>19203536.559999999</v>
      </c>
      <c r="L28" s="84">
        <f t="shared" si="1"/>
        <v>10991397.342</v>
      </c>
      <c r="M28" s="213">
        <v>0.2</v>
      </c>
      <c r="N28" s="213">
        <v>0.2</v>
      </c>
      <c r="O28" s="213">
        <v>0.2</v>
      </c>
      <c r="P28" s="77">
        <f t="shared" si="18"/>
        <v>6970594.9480668288</v>
      </c>
      <c r="Q28" s="77">
        <f t="shared" si="19"/>
        <v>1912224.8822045203</v>
      </c>
      <c r="R28" s="77">
        <f t="shared" si="20"/>
        <v>2108577.5117286514</v>
      </c>
      <c r="T28" s="77">
        <f t="shared" si="5"/>
        <v>2198279.4684000006</v>
      </c>
      <c r="U28" s="77">
        <v>833243.04</v>
      </c>
      <c r="V28" s="238">
        <v>5809789.9500000002</v>
      </c>
      <c r="W28" s="238">
        <v>1124528.44</v>
      </c>
      <c r="X28" s="238">
        <v>2048980.88</v>
      </c>
      <c r="Y28" s="73">
        <f t="shared" si="21"/>
        <v>8983299.2699999996</v>
      </c>
      <c r="Z28" s="73">
        <f t="shared" si="22"/>
        <v>2008098.0720000006</v>
      </c>
      <c r="AA28" s="84">
        <f t="shared" si="23"/>
        <v>8243548.0065000001</v>
      </c>
      <c r="AB28" s="241">
        <v>8983299.2699999996</v>
      </c>
      <c r="AC28" s="78">
        <f t="shared" si="9"/>
        <v>2008098.0720000006</v>
      </c>
      <c r="AD28" s="80"/>
      <c r="AE28" s="80"/>
      <c r="AF28" s="80"/>
      <c r="AG28" s="80"/>
    </row>
    <row r="29" spans="1:33">
      <c r="A29" s="4">
        <v>218</v>
      </c>
      <c r="B29" s="4">
        <v>4</v>
      </c>
      <c r="C29" s="5" t="s">
        <v>98</v>
      </c>
      <c r="D29" s="5" t="s">
        <v>99</v>
      </c>
      <c r="E29" s="76">
        <v>10772</v>
      </c>
      <c r="F29" s="5" t="s">
        <v>106</v>
      </c>
      <c r="G29" s="77">
        <f>'1 OPเขต4'!N29</f>
        <v>55701966.839999996</v>
      </c>
      <c r="H29" s="84">
        <f>'2 IP เขต4'!L28</f>
        <v>15475205.041999999</v>
      </c>
      <c r="I29" s="84">
        <f>'3 PP เขต4'!K28</f>
        <v>17187422.210000001</v>
      </c>
      <c r="J29" s="10">
        <f t="shared" si="0"/>
        <v>88364594.092000008</v>
      </c>
      <c r="K29" s="77">
        <f>'4 หักเงินเดือนเขต4'!N28</f>
        <v>42816986.75</v>
      </c>
      <c r="L29" s="84">
        <f t="shared" si="1"/>
        <v>45547607.342000008</v>
      </c>
      <c r="M29" s="213">
        <v>0.2</v>
      </c>
      <c r="N29" s="213">
        <v>0.2</v>
      </c>
      <c r="O29" s="213">
        <v>0.2</v>
      </c>
      <c r="P29" s="77">
        <f t="shared" si="18"/>
        <v>28711627.545801375</v>
      </c>
      <c r="Q29" s="77">
        <f t="shared" si="19"/>
        <v>7976707.9793983726</v>
      </c>
      <c r="R29" s="77">
        <f t="shared" si="20"/>
        <v>8859271.8168002553</v>
      </c>
      <c r="T29" s="77">
        <f t="shared" si="5"/>
        <v>9109521.4684000015</v>
      </c>
      <c r="U29" s="77">
        <v>2424182.85</v>
      </c>
      <c r="V29" s="238">
        <v>17809863.550000001</v>
      </c>
      <c r="W29" s="238">
        <v>5041959.96</v>
      </c>
      <c r="X29" s="238">
        <v>6047815.7000000002</v>
      </c>
      <c r="Y29" s="73">
        <f t="shared" si="21"/>
        <v>28899639.210000001</v>
      </c>
      <c r="Z29" s="73">
        <f t="shared" si="22"/>
        <v>16647968.132000007</v>
      </c>
      <c r="AA29" s="84">
        <f t="shared" si="23"/>
        <v>34160705.506500006</v>
      </c>
      <c r="AB29" s="241">
        <v>28899639.210000001</v>
      </c>
      <c r="AC29" s="78">
        <f t="shared" si="9"/>
        <v>16647968.132000007</v>
      </c>
      <c r="AD29" s="77">
        <v>3234626.59</v>
      </c>
      <c r="AE29" s="77">
        <v>1580546.57</v>
      </c>
      <c r="AF29" s="77">
        <v>445893.14</v>
      </c>
      <c r="AG29" s="77">
        <v>5261066.3</v>
      </c>
    </row>
    <row r="30" spans="1:33">
      <c r="A30" s="4">
        <v>219</v>
      </c>
      <c r="B30" s="4">
        <v>4</v>
      </c>
      <c r="C30" s="5" t="s">
        <v>98</v>
      </c>
      <c r="D30" s="5" t="s">
        <v>99</v>
      </c>
      <c r="E30" s="76">
        <v>10773</v>
      </c>
      <c r="F30" s="5" t="s">
        <v>107</v>
      </c>
      <c r="G30" s="77">
        <f>'1 OPเขต4'!N30</f>
        <v>23921102.879999999</v>
      </c>
      <c r="H30" s="84">
        <f>'2 IP เขต4'!L29</f>
        <v>6681896.6730000004</v>
      </c>
      <c r="I30" s="84">
        <f>'3 PP เขต4'!K29</f>
        <v>6950676.2999999998</v>
      </c>
      <c r="J30" s="10">
        <f t="shared" si="0"/>
        <v>37553675.853</v>
      </c>
      <c r="K30" s="77">
        <f>'4 หักเงินเดือนเขต4'!N29</f>
        <v>23823277.539999999</v>
      </c>
      <c r="L30" s="84">
        <f t="shared" si="1"/>
        <v>13730398.313000001</v>
      </c>
      <c r="M30" s="213">
        <v>0.2</v>
      </c>
      <c r="N30" s="213">
        <v>0.2</v>
      </c>
      <c r="O30" s="213">
        <v>0.2</v>
      </c>
      <c r="P30" s="77">
        <f t="shared" si="18"/>
        <v>8746048.5070574861</v>
      </c>
      <c r="Q30" s="77">
        <f t="shared" si="19"/>
        <v>2443039.21580743</v>
      </c>
      <c r="R30" s="77">
        <f t="shared" si="20"/>
        <v>2541310.5901350845</v>
      </c>
      <c r="T30" s="77">
        <f t="shared" si="5"/>
        <v>2746079.6626000004</v>
      </c>
      <c r="U30" s="77">
        <v>1041958.68</v>
      </c>
      <c r="V30" s="238">
        <v>9858618.5</v>
      </c>
      <c r="W30" s="238">
        <v>2175215.69</v>
      </c>
      <c r="X30" s="238">
        <v>2693486.63</v>
      </c>
      <c r="Y30" s="73">
        <f t="shared" si="21"/>
        <v>14727320.82</v>
      </c>
      <c r="Z30" s="73">
        <f t="shared" si="22"/>
        <v>-996922.50699999928</v>
      </c>
      <c r="AA30" s="84">
        <f t="shared" si="23"/>
        <v>10297798.734750001</v>
      </c>
      <c r="AB30" s="241">
        <v>14727320.82</v>
      </c>
      <c r="AC30" s="78">
        <f t="shared" si="9"/>
        <v>-996922.50699999928</v>
      </c>
      <c r="AD30" s="80"/>
      <c r="AE30" s="80"/>
      <c r="AF30" s="80"/>
      <c r="AG30" s="80"/>
    </row>
    <row r="31" spans="1:33">
      <c r="A31" s="4">
        <v>220</v>
      </c>
      <c r="B31" s="4">
        <v>4</v>
      </c>
      <c r="C31" s="5" t="s">
        <v>98</v>
      </c>
      <c r="D31" s="5" t="s">
        <v>99</v>
      </c>
      <c r="E31" s="76">
        <v>10774</v>
      </c>
      <c r="F31" s="5" t="s">
        <v>108</v>
      </c>
      <c r="G31" s="77">
        <f>'1 OPเขต4'!N31</f>
        <v>28340715.84</v>
      </c>
      <c r="H31" s="84">
        <f>'2 IP เขต4'!L30</f>
        <v>9081952.5080000013</v>
      </c>
      <c r="I31" s="84">
        <f>'3 PP เขต4'!K30</f>
        <v>7285099.7699999996</v>
      </c>
      <c r="J31" s="10">
        <f t="shared" si="0"/>
        <v>44707768.118000001</v>
      </c>
      <c r="K31" s="77">
        <f>'4 หักเงินเดือนเขต4'!N30</f>
        <v>23680704.620000001</v>
      </c>
      <c r="L31" s="84">
        <f t="shared" si="1"/>
        <v>21027063.498</v>
      </c>
      <c r="M31" s="213">
        <v>0.2</v>
      </c>
      <c r="N31" s="213">
        <v>0.2</v>
      </c>
      <c r="O31" s="213">
        <v>0.2</v>
      </c>
      <c r="P31" s="77">
        <f t="shared" si="18"/>
        <v>13329272.666298173</v>
      </c>
      <c r="Q31" s="77">
        <f t="shared" si="19"/>
        <v>4271445.4357798807</v>
      </c>
      <c r="R31" s="77">
        <f t="shared" si="20"/>
        <v>3426345.3959219442</v>
      </c>
      <c r="T31" s="77">
        <f t="shared" si="5"/>
        <v>4205412.6995999999</v>
      </c>
      <c r="U31" s="77">
        <v>1238144.73</v>
      </c>
      <c r="V31" s="238">
        <v>9873360.9399999995</v>
      </c>
      <c r="W31" s="238">
        <v>3464960.15</v>
      </c>
      <c r="X31" s="238">
        <v>2872289.29</v>
      </c>
      <c r="Y31" s="73">
        <f t="shared" si="21"/>
        <v>16210610.379999999</v>
      </c>
      <c r="Z31" s="73">
        <f t="shared" si="22"/>
        <v>4816453.1180000007</v>
      </c>
      <c r="AA31" s="84">
        <f t="shared" si="23"/>
        <v>15770297.623500001</v>
      </c>
      <c r="AB31" s="241">
        <v>16210610.379999999</v>
      </c>
      <c r="AC31" s="78">
        <f t="shared" si="9"/>
        <v>4816453.1180000007</v>
      </c>
      <c r="AD31" s="80"/>
      <c r="AE31" s="80"/>
      <c r="AF31" s="80"/>
      <c r="AG31" s="80"/>
    </row>
    <row r="32" spans="1:33">
      <c r="A32" s="4">
        <v>221</v>
      </c>
      <c r="B32" s="4">
        <v>4</v>
      </c>
      <c r="C32" s="5" t="s">
        <v>98</v>
      </c>
      <c r="D32" s="5" t="s">
        <v>99</v>
      </c>
      <c r="E32" s="76">
        <v>10775</v>
      </c>
      <c r="F32" s="5" t="s">
        <v>109</v>
      </c>
      <c r="G32" s="77">
        <f>'1 OPเขต4'!N32</f>
        <v>22709577</v>
      </c>
      <c r="H32" s="84">
        <f>'2 IP เขต4'!L31</f>
        <v>9282911.1559999995</v>
      </c>
      <c r="I32" s="84">
        <f>'3 PP เขต4'!K31</f>
        <v>6738359.2200000007</v>
      </c>
      <c r="J32" s="10">
        <f t="shared" si="0"/>
        <v>38730847.376000002</v>
      </c>
      <c r="K32" s="77">
        <f>'4 หักเงินเดือนเขต4'!N31</f>
        <v>23403332.039999999</v>
      </c>
      <c r="L32" s="84">
        <f t="shared" si="1"/>
        <v>15327515.336000003</v>
      </c>
      <c r="M32" s="213">
        <v>0.2</v>
      </c>
      <c r="N32" s="213">
        <v>0.2</v>
      </c>
      <c r="O32" s="213">
        <v>0.2</v>
      </c>
      <c r="P32" s="77">
        <f t="shared" si="18"/>
        <v>8987187.5604060609</v>
      </c>
      <c r="Q32" s="77">
        <f t="shared" si="19"/>
        <v>3673659.9570109933</v>
      </c>
      <c r="R32" s="77">
        <f t="shared" si="20"/>
        <v>2666667.8185829483</v>
      </c>
      <c r="T32" s="77">
        <f t="shared" si="5"/>
        <v>3065503.0672000004</v>
      </c>
      <c r="U32" s="77">
        <v>988839.87</v>
      </c>
      <c r="V32" s="238">
        <v>8722308.3599999994</v>
      </c>
      <c r="W32" s="238">
        <v>2490880.56</v>
      </c>
      <c r="X32" s="238">
        <v>2478361.4300000002</v>
      </c>
      <c r="Y32" s="73">
        <f t="shared" si="21"/>
        <v>13691550.35</v>
      </c>
      <c r="Z32" s="73">
        <f t="shared" si="22"/>
        <v>1635964.9860000033</v>
      </c>
      <c r="AA32" s="84">
        <f t="shared" si="23"/>
        <v>11495636.502000002</v>
      </c>
      <c r="AB32" s="241">
        <v>13691550.35</v>
      </c>
      <c r="AC32" s="78">
        <f t="shared" si="9"/>
        <v>1635964.9860000033</v>
      </c>
      <c r="AD32" s="80"/>
      <c r="AE32" s="80"/>
      <c r="AF32" s="80"/>
      <c r="AG32" s="80"/>
    </row>
    <row r="33" spans="1:33">
      <c r="A33" s="4">
        <v>222</v>
      </c>
      <c r="B33" s="4">
        <v>4</v>
      </c>
      <c r="C33" s="5" t="s">
        <v>98</v>
      </c>
      <c r="D33" s="5" t="s">
        <v>99</v>
      </c>
      <c r="E33" s="76">
        <v>10776</v>
      </c>
      <c r="F33" s="5" t="s">
        <v>110</v>
      </c>
      <c r="G33" s="77">
        <f>'1 OPเขต4'!N33</f>
        <v>24515889.959999997</v>
      </c>
      <c r="H33" s="84">
        <f>'2 IP เขต4'!L32</f>
        <v>7500216.2980000004</v>
      </c>
      <c r="I33" s="84">
        <f>'3 PP เขต4'!K32</f>
        <v>5932419.7199999997</v>
      </c>
      <c r="J33" s="10">
        <f t="shared" si="0"/>
        <v>37948525.978</v>
      </c>
      <c r="K33" s="77">
        <f>'4 หักเงินเดือนเขต4'!N32</f>
        <v>22152530.390000001</v>
      </c>
      <c r="L33" s="84">
        <f t="shared" si="1"/>
        <v>15795995.588</v>
      </c>
      <c r="M33" s="213">
        <v>0.2</v>
      </c>
      <c r="N33" s="213">
        <v>0.2</v>
      </c>
      <c r="O33" s="213">
        <v>0.2</v>
      </c>
      <c r="P33" s="77">
        <f t="shared" si="18"/>
        <v>10204688.579170547</v>
      </c>
      <c r="Q33" s="77">
        <f t="shared" si="19"/>
        <v>3121949.5487370603</v>
      </c>
      <c r="R33" s="77">
        <f t="shared" si="20"/>
        <v>2469357.4600923909</v>
      </c>
      <c r="T33" s="77">
        <f t="shared" si="5"/>
        <v>3159199.1175999995</v>
      </c>
      <c r="U33" s="77">
        <v>1070922.06</v>
      </c>
      <c r="V33" s="238">
        <v>8999903.4100000001</v>
      </c>
      <c r="W33" s="238">
        <v>2553617.0699999998</v>
      </c>
      <c r="X33" s="238">
        <v>2437681.7999999998</v>
      </c>
      <c r="Y33" s="73">
        <f t="shared" si="21"/>
        <v>13991202.280000001</v>
      </c>
      <c r="Z33" s="73">
        <f t="shared" si="22"/>
        <v>1804793.3079999983</v>
      </c>
      <c r="AA33" s="84">
        <f t="shared" si="23"/>
        <v>11846996.691</v>
      </c>
      <c r="AB33" s="241">
        <v>13991202.280000001</v>
      </c>
      <c r="AC33" s="78">
        <f t="shared" si="9"/>
        <v>1804793.3079999983</v>
      </c>
      <c r="AD33" s="80"/>
      <c r="AE33" s="80"/>
      <c r="AF33" s="80"/>
      <c r="AG33" s="80"/>
    </row>
    <row r="34" spans="1:33">
      <c r="A34" s="4">
        <v>223</v>
      </c>
      <c r="B34" s="4">
        <v>4</v>
      </c>
      <c r="C34" s="5" t="s">
        <v>98</v>
      </c>
      <c r="D34" s="5" t="s">
        <v>99</v>
      </c>
      <c r="E34" s="76">
        <v>10777</v>
      </c>
      <c r="F34" s="5" t="s">
        <v>111</v>
      </c>
      <c r="G34" s="77">
        <f>'1 OPเขต4'!N34</f>
        <v>44051875.439999998</v>
      </c>
      <c r="H34" s="84">
        <f>'2 IP เขต4'!L33</f>
        <v>12254203.527000001</v>
      </c>
      <c r="I34" s="84">
        <f>'3 PP เขต4'!K33</f>
        <v>12976694.539999999</v>
      </c>
      <c r="J34" s="10">
        <f t="shared" si="0"/>
        <v>69282773.506999999</v>
      </c>
      <c r="K34" s="77">
        <f>'4 หักเงินเดือนเขต4'!N33</f>
        <v>26334689.219999999</v>
      </c>
      <c r="L34" s="84">
        <f t="shared" si="1"/>
        <v>42948084.287</v>
      </c>
      <c r="M34" s="213">
        <v>0.2</v>
      </c>
      <c r="N34" s="213">
        <v>0.2</v>
      </c>
      <c r="O34" s="213">
        <v>0.2</v>
      </c>
      <c r="P34" s="77">
        <f t="shared" si="18"/>
        <v>27307562.37993839</v>
      </c>
      <c r="Q34" s="77">
        <f t="shared" si="19"/>
        <v>7596326.4648242528</v>
      </c>
      <c r="R34" s="77">
        <f t="shared" si="20"/>
        <v>8044195.4422373595</v>
      </c>
      <c r="T34" s="77">
        <f t="shared" si="5"/>
        <v>8589616.8574000001</v>
      </c>
      <c r="U34" s="77">
        <v>1917931.02</v>
      </c>
      <c r="V34" s="238">
        <v>15352948.26</v>
      </c>
      <c r="W34" s="238">
        <v>3752076.75</v>
      </c>
      <c r="X34" s="238">
        <v>4823384.09</v>
      </c>
      <c r="Y34" s="73">
        <f t="shared" si="21"/>
        <v>23928409.099999998</v>
      </c>
      <c r="Z34" s="73">
        <f t="shared" si="22"/>
        <v>19019675.187000003</v>
      </c>
      <c r="AA34" s="84">
        <f t="shared" si="23"/>
        <v>32211063.21525</v>
      </c>
      <c r="AB34" s="241">
        <v>23928409.099999998</v>
      </c>
      <c r="AC34" s="78">
        <f t="shared" si="9"/>
        <v>19019675.187000003</v>
      </c>
      <c r="AD34" s="77">
        <v>4849772.43</v>
      </c>
      <c r="AE34" s="77">
        <v>2306064.62</v>
      </c>
      <c r="AF34" s="77">
        <v>1126817.07</v>
      </c>
      <c r="AG34" s="77">
        <v>8282654.1200000001</v>
      </c>
    </row>
    <row r="35" spans="1:33">
      <c r="A35" s="4">
        <v>224</v>
      </c>
      <c r="B35" s="4">
        <v>4</v>
      </c>
      <c r="C35" s="5" t="s">
        <v>98</v>
      </c>
      <c r="D35" s="5" t="s">
        <v>99</v>
      </c>
      <c r="E35" s="76">
        <v>10778</v>
      </c>
      <c r="F35" s="5" t="s">
        <v>112</v>
      </c>
      <c r="G35" s="77">
        <f>'1 OPเขต4'!N35</f>
        <v>12014908.08</v>
      </c>
      <c r="H35" s="84">
        <f>'2 IP เขต4'!L34</f>
        <v>2227171.6</v>
      </c>
      <c r="I35" s="84">
        <f>'3 PP เขต4'!K34</f>
        <v>2935374.0100000002</v>
      </c>
      <c r="J35" s="10">
        <f t="shared" si="0"/>
        <v>17177453.690000001</v>
      </c>
      <c r="K35" s="77">
        <f>'4 หักเงินเดือนเขต4'!N34</f>
        <v>10281055.5</v>
      </c>
      <c r="L35" s="84">
        <f t="shared" si="1"/>
        <v>6896398.1900000013</v>
      </c>
      <c r="M35" s="213">
        <v>0.2</v>
      </c>
      <c r="N35" s="213">
        <v>0.2</v>
      </c>
      <c r="O35" s="213">
        <v>0.2</v>
      </c>
      <c r="P35" s="77">
        <f t="shared" si="18"/>
        <v>4823741.1569425911</v>
      </c>
      <c r="Q35" s="77">
        <f t="shared" si="19"/>
        <v>894164.08672963257</v>
      </c>
      <c r="R35" s="77">
        <f t="shared" si="20"/>
        <v>1178492.9463277771</v>
      </c>
      <c r="T35" s="77">
        <f t="shared" si="5"/>
        <v>1379279.638</v>
      </c>
      <c r="U35" s="77">
        <v>524869.07999999996</v>
      </c>
      <c r="V35" s="238">
        <v>5203472.58</v>
      </c>
      <c r="W35" s="238">
        <v>667701.13</v>
      </c>
      <c r="X35" s="238">
        <v>1214351.44</v>
      </c>
      <c r="Y35" s="73">
        <f t="shared" si="21"/>
        <v>7085525.1500000004</v>
      </c>
      <c r="Z35" s="73">
        <f t="shared" si="22"/>
        <v>-189126.95999999903</v>
      </c>
      <c r="AA35" s="84">
        <f t="shared" si="23"/>
        <v>5172298.642500001</v>
      </c>
      <c r="AB35" s="241">
        <v>7085525.1500000004</v>
      </c>
      <c r="AC35" s="78">
        <f t="shared" si="9"/>
        <v>-189126.95999999903</v>
      </c>
      <c r="AD35" s="80"/>
      <c r="AE35" s="80"/>
      <c r="AF35" s="80"/>
      <c r="AG35" s="80"/>
    </row>
    <row r="36" spans="1:33">
      <c r="A36" s="4">
        <v>225</v>
      </c>
      <c r="B36" s="4">
        <v>4</v>
      </c>
      <c r="C36" s="5" t="s">
        <v>98</v>
      </c>
      <c r="D36" s="5" t="s">
        <v>99</v>
      </c>
      <c r="E36" s="76">
        <v>10779</v>
      </c>
      <c r="F36" s="5" t="s">
        <v>113</v>
      </c>
      <c r="G36" s="77">
        <f>'1 OPเขต4'!N36</f>
        <v>30934154.759999998</v>
      </c>
      <c r="H36" s="84">
        <f>'2 IP เขต4'!L35</f>
        <v>8556691.2670000009</v>
      </c>
      <c r="I36" s="84">
        <f>'3 PP เขต4'!K35</f>
        <v>8322896.8399999999</v>
      </c>
      <c r="J36" s="10">
        <f t="shared" si="0"/>
        <v>47813742.866999999</v>
      </c>
      <c r="K36" s="77">
        <f>'4 หักเงินเดือนเขต4'!N35</f>
        <v>27208554.449999999</v>
      </c>
      <c r="L36" s="84">
        <f t="shared" si="1"/>
        <v>20605188.416999999</v>
      </c>
      <c r="M36" s="213">
        <v>0.2</v>
      </c>
      <c r="N36" s="213">
        <v>0.2</v>
      </c>
      <c r="O36" s="213">
        <v>0.2</v>
      </c>
      <c r="P36" s="77">
        <f t="shared" si="18"/>
        <v>13330980.783567976</v>
      </c>
      <c r="Q36" s="77">
        <f t="shared" si="19"/>
        <v>3687480.3186411983</v>
      </c>
      <c r="R36" s="77">
        <f t="shared" si="20"/>
        <v>3586727.3147908258</v>
      </c>
      <c r="T36" s="77">
        <f t="shared" si="5"/>
        <v>4121037.6834000004</v>
      </c>
      <c r="U36" s="77">
        <v>1347310.5</v>
      </c>
      <c r="V36" s="238">
        <v>9985688.25</v>
      </c>
      <c r="W36" s="238">
        <v>2431611.61</v>
      </c>
      <c r="X36" s="238">
        <v>3071523.29</v>
      </c>
      <c r="Y36" s="73">
        <f t="shared" si="21"/>
        <v>15488823.149999999</v>
      </c>
      <c r="Z36" s="73">
        <f t="shared" si="22"/>
        <v>5116365.2670000009</v>
      </c>
      <c r="AA36" s="84">
        <f t="shared" si="23"/>
        <v>15453891.312750001</v>
      </c>
      <c r="AB36" s="241">
        <v>15488823.149999999</v>
      </c>
      <c r="AC36" s="78">
        <f t="shared" si="9"/>
        <v>5116365.2670000009</v>
      </c>
      <c r="AD36" s="80"/>
      <c r="AE36" s="80"/>
      <c r="AF36" s="80"/>
      <c r="AG36" s="80"/>
    </row>
    <row r="37" spans="1:33">
      <c r="A37" s="4">
        <v>226</v>
      </c>
      <c r="B37" s="4">
        <v>4</v>
      </c>
      <c r="C37" s="5" t="s">
        <v>98</v>
      </c>
      <c r="D37" s="5" t="s">
        <v>99</v>
      </c>
      <c r="E37" s="76">
        <v>10780</v>
      </c>
      <c r="F37" s="5" t="s">
        <v>114</v>
      </c>
      <c r="G37" s="77">
        <f>'1 OPเขต4'!N37</f>
        <v>15489551.76</v>
      </c>
      <c r="H37" s="84">
        <f>'2 IP เขต4'!L36</f>
        <v>4699663.2449999992</v>
      </c>
      <c r="I37" s="84">
        <f>'3 PP เขต4'!K36</f>
        <v>4936842.32</v>
      </c>
      <c r="J37" s="10">
        <f t="shared" si="0"/>
        <v>25126057.324999999</v>
      </c>
      <c r="K37" s="77">
        <f>'4 หักเงินเดือนเขต4'!N36</f>
        <v>15235258.949999999</v>
      </c>
      <c r="L37" s="84">
        <f t="shared" si="1"/>
        <v>9890798.375</v>
      </c>
      <c r="M37" s="213">
        <v>0.2</v>
      </c>
      <c r="N37" s="213">
        <v>0.2</v>
      </c>
      <c r="O37" s="213">
        <v>0.2</v>
      </c>
      <c r="P37" s="77">
        <f t="shared" si="18"/>
        <v>6097416.3751847753</v>
      </c>
      <c r="Q37" s="77">
        <f t="shared" si="19"/>
        <v>1850008.5781641121</v>
      </c>
      <c r="R37" s="77">
        <f t="shared" si="20"/>
        <v>1943373.4216511119</v>
      </c>
      <c r="T37" s="77">
        <f t="shared" si="5"/>
        <v>1978159.6749999998</v>
      </c>
      <c r="U37" s="77">
        <v>674848.2</v>
      </c>
      <c r="V37" s="238">
        <v>5026742.9800000004</v>
      </c>
      <c r="W37" s="238">
        <v>1232430.82</v>
      </c>
      <c r="X37" s="238">
        <v>1669017.6000000001</v>
      </c>
      <c r="Y37" s="73">
        <f t="shared" si="21"/>
        <v>7928191.4000000004</v>
      </c>
      <c r="Z37" s="73">
        <f t="shared" si="22"/>
        <v>1962606.9749999996</v>
      </c>
      <c r="AA37" s="84">
        <f t="shared" si="23"/>
        <v>7418098.78125</v>
      </c>
      <c r="AB37" s="241">
        <v>7928191.4000000004</v>
      </c>
      <c r="AC37" s="78">
        <f t="shared" si="9"/>
        <v>1962606.9749999996</v>
      </c>
      <c r="AD37" s="80"/>
      <c r="AE37" s="80"/>
      <c r="AF37" s="80"/>
      <c r="AG37" s="80"/>
    </row>
    <row r="38" spans="1:33">
      <c r="A38" s="4">
        <v>227</v>
      </c>
      <c r="B38" s="4">
        <v>4</v>
      </c>
      <c r="C38" s="5" t="s">
        <v>98</v>
      </c>
      <c r="D38" s="5" t="s">
        <v>99</v>
      </c>
      <c r="E38" s="76">
        <v>10781</v>
      </c>
      <c r="F38" s="5" t="s">
        <v>115</v>
      </c>
      <c r="G38" s="77">
        <f>'1 OPเขต4'!N38</f>
        <v>6212336.7599999998</v>
      </c>
      <c r="H38" s="84">
        <f>'2 IP เขต4'!L37</f>
        <v>5166851.875</v>
      </c>
      <c r="I38" s="84">
        <f>'3 PP เขต4'!K37</f>
        <v>1681318.5299999998</v>
      </c>
      <c r="J38" s="10">
        <f t="shared" si="0"/>
        <v>13060507.164999999</v>
      </c>
      <c r="K38" s="77">
        <f>'4 หักเงินเดือนเขต4'!N37</f>
        <v>9494709.2400000002</v>
      </c>
      <c r="L38" s="84">
        <f t="shared" si="1"/>
        <v>3565797.9249999989</v>
      </c>
      <c r="M38" s="213">
        <v>0.2</v>
      </c>
      <c r="N38" s="213">
        <v>0.2</v>
      </c>
      <c r="O38" s="213">
        <v>0.2</v>
      </c>
      <c r="P38" s="77">
        <f t="shared" si="18"/>
        <v>1696100.867167911</v>
      </c>
      <c r="Q38" s="77">
        <f t="shared" si="19"/>
        <v>1410661.1222595165</v>
      </c>
      <c r="R38" s="77">
        <f t="shared" si="20"/>
        <v>459035.93557257147</v>
      </c>
      <c r="T38" s="77">
        <f t="shared" si="5"/>
        <v>713159.58499999985</v>
      </c>
      <c r="U38" s="77">
        <v>271226.21999999997</v>
      </c>
      <c r="V38" s="238">
        <v>3494533.64</v>
      </c>
      <c r="W38" s="238">
        <v>983592</v>
      </c>
      <c r="X38" s="238">
        <v>662098.88</v>
      </c>
      <c r="Y38" s="73">
        <f t="shared" si="21"/>
        <v>5140224.5200000005</v>
      </c>
      <c r="Z38" s="73">
        <f t="shared" si="22"/>
        <v>-1574426.5950000016</v>
      </c>
      <c r="AA38" s="84">
        <f t="shared" si="23"/>
        <v>2674348.4437499992</v>
      </c>
      <c r="AB38" s="241">
        <v>5140224.5200000005</v>
      </c>
      <c r="AC38" s="78">
        <f t="shared" si="9"/>
        <v>-1574426.5950000016</v>
      </c>
      <c r="AD38" s="80"/>
      <c r="AE38" s="80"/>
      <c r="AF38" s="80"/>
      <c r="AG38" s="80"/>
    </row>
    <row r="39" spans="1:33">
      <c r="A39" s="44"/>
      <c r="B39" s="45"/>
      <c r="C39" s="40"/>
      <c r="D39" s="47" t="s">
        <v>169</v>
      </c>
      <c r="E39" s="48"/>
      <c r="F39" s="48"/>
      <c r="G39" s="86">
        <f t="shared" ref="G39:AG39" si="24">G23+G24+G25+G26+G27+G28+G29+G30+G31+G32+G33+G34+G35+G36+G37+G38</f>
        <v>544351435.31999993</v>
      </c>
      <c r="H39" s="86">
        <f t="shared" si="24"/>
        <v>432285790.21962112</v>
      </c>
      <c r="I39" s="86">
        <f t="shared" si="24"/>
        <v>152275326.30999997</v>
      </c>
      <c r="J39" s="86">
        <f t="shared" si="24"/>
        <v>1128912551.8496215</v>
      </c>
      <c r="K39" s="86">
        <f t="shared" si="24"/>
        <v>617029044.56000006</v>
      </c>
      <c r="L39" s="86">
        <f t="shared" si="24"/>
        <v>511883507.28962117</v>
      </c>
      <c r="M39" s="86">
        <f t="shared" si="24"/>
        <v>3.2000000000000006</v>
      </c>
      <c r="N39" s="86">
        <f t="shared" si="24"/>
        <v>3.2000000000000006</v>
      </c>
      <c r="O39" s="86">
        <f t="shared" si="24"/>
        <v>3.2000000000000006</v>
      </c>
      <c r="P39" s="86">
        <f t="shared" si="24"/>
        <v>243895314.98923913</v>
      </c>
      <c r="Q39" s="86">
        <f t="shared" si="24"/>
        <v>199686944.87992501</v>
      </c>
      <c r="R39" s="86">
        <f t="shared" si="24"/>
        <v>68301247.420456991</v>
      </c>
      <c r="S39" s="86">
        <f t="shared" si="24"/>
        <v>0</v>
      </c>
      <c r="T39" s="86">
        <f t="shared" si="24"/>
        <v>102376701.45792422</v>
      </c>
      <c r="U39" s="86">
        <f t="shared" si="24"/>
        <v>23725606.499999993</v>
      </c>
      <c r="V39" s="86">
        <f t="shared" si="24"/>
        <v>173593753.19999999</v>
      </c>
      <c r="W39" s="86">
        <f t="shared" si="24"/>
        <v>89726399.019999981</v>
      </c>
      <c r="X39" s="86">
        <f t="shared" si="24"/>
        <v>56289740.690000005</v>
      </c>
      <c r="Y39" s="86">
        <f t="shared" si="24"/>
        <v>319609892.90999991</v>
      </c>
      <c r="Z39" s="239">
        <f t="shared" si="24"/>
        <v>192273614.37962109</v>
      </c>
      <c r="AA39" s="86">
        <f t="shared" si="24"/>
        <v>383912630.46721578</v>
      </c>
      <c r="AB39" s="86">
        <f t="shared" si="24"/>
        <v>319609892.90999991</v>
      </c>
      <c r="AC39" s="92">
        <f t="shared" si="24"/>
        <v>192273614.37962109</v>
      </c>
      <c r="AD39" s="86">
        <f t="shared" si="24"/>
        <v>8084399.0199999996</v>
      </c>
      <c r="AE39" s="86">
        <f t="shared" si="24"/>
        <v>66020749.069999993</v>
      </c>
      <c r="AF39" s="86">
        <f t="shared" si="24"/>
        <v>1572710.21</v>
      </c>
      <c r="AG39" s="86">
        <f t="shared" si="24"/>
        <v>75677858.299999997</v>
      </c>
    </row>
    <row r="40" spans="1:33">
      <c r="A40" s="4">
        <v>228</v>
      </c>
      <c r="B40" s="4">
        <v>4</v>
      </c>
      <c r="C40" s="5" t="s">
        <v>116</v>
      </c>
      <c r="D40" s="5" t="s">
        <v>117</v>
      </c>
      <c r="E40" s="76">
        <v>10689</v>
      </c>
      <c r="F40" s="5" t="s">
        <v>118</v>
      </c>
      <c r="G40" s="77">
        <f>'1 OPเขต4'!N40</f>
        <v>45141123.82</v>
      </c>
      <c r="H40" s="84">
        <f>'2 IP เขต4'!L39</f>
        <v>122667709.26736739</v>
      </c>
      <c r="I40" s="84">
        <f>'3 PP เขต4'!K39</f>
        <v>10047494.76</v>
      </c>
      <c r="J40" s="10">
        <f t="shared" si="0"/>
        <v>177856327.84736738</v>
      </c>
      <c r="K40" s="77">
        <f>'4 หักเงินเดือนเขต4'!N39</f>
        <v>136289271.12</v>
      </c>
      <c r="L40" s="84">
        <f t="shared" si="1"/>
        <v>41567056.727367371</v>
      </c>
      <c r="M40" s="213">
        <v>0.2</v>
      </c>
      <c r="N40" s="213">
        <v>0.2</v>
      </c>
      <c r="O40" s="213">
        <v>0.2</v>
      </c>
      <c r="P40" s="77">
        <f t="shared" ref="P40:P46" si="25">G40*L40/J40</f>
        <v>10549996.602726039</v>
      </c>
      <c r="Q40" s="77">
        <f t="shared" ref="Q40:Q46" si="26">H40*L40/J40</f>
        <v>28668845.755708337</v>
      </c>
      <c r="R40" s="77">
        <f t="shared" ref="R40:R46" si="27">I40*L40/J40</f>
        <v>2348214.3689329992</v>
      </c>
      <c r="T40" s="77">
        <f t="shared" si="5"/>
        <v>8313411.3454734758</v>
      </c>
      <c r="U40" s="77">
        <v>976072.48</v>
      </c>
      <c r="V40" s="238">
        <v>13778992.92</v>
      </c>
      <c r="W40" s="238">
        <v>31223373.77</v>
      </c>
      <c r="X40" s="238">
        <v>3499432.15</v>
      </c>
      <c r="Y40" s="73">
        <f t="shared" ref="Y40:Y46" si="28">SUM(V40:X40)</f>
        <v>48501798.839999996</v>
      </c>
      <c r="Z40" s="73">
        <f t="shared" ref="Z40:Z46" si="29">L40-Y40</f>
        <v>-6934742.1126326248</v>
      </c>
      <c r="AA40" s="84">
        <f t="shared" ref="AA40:AA83" si="30">L40*$AA$5</f>
        <v>31175292.545525528</v>
      </c>
      <c r="AB40" s="241">
        <v>48501798.839999996</v>
      </c>
      <c r="AC40" s="78">
        <f t="shared" si="9"/>
        <v>-6934742.1126326248</v>
      </c>
      <c r="AD40" s="80"/>
      <c r="AE40" s="80"/>
      <c r="AF40" s="80"/>
      <c r="AG40" s="80"/>
    </row>
    <row r="41" spans="1:33">
      <c r="A41" s="4">
        <v>229</v>
      </c>
      <c r="B41" s="4">
        <v>4</v>
      </c>
      <c r="C41" s="5" t="s">
        <v>116</v>
      </c>
      <c r="D41" s="5" t="s">
        <v>117</v>
      </c>
      <c r="E41" s="76">
        <v>10782</v>
      </c>
      <c r="F41" s="5" t="s">
        <v>119</v>
      </c>
      <c r="G41" s="77">
        <f>'1 OPเขต4'!N41</f>
        <v>15552353.700000001</v>
      </c>
      <c r="H41" s="84">
        <f>'2 IP เขต4'!L40</f>
        <v>4982240.8420000002</v>
      </c>
      <c r="I41" s="84">
        <f>'3 PP เขต4'!K40</f>
        <v>3816725.21</v>
      </c>
      <c r="J41" s="10">
        <f t="shared" si="0"/>
        <v>24351319.752000004</v>
      </c>
      <c r="K41" s="77">
        <f>'4 หักเงินเดือนเขต4'!N40</f>
        <v>14684317.990000002</v>
      </c>
      <c r="L41" s="84">
        <f t="shared" si="1"/>
        <v>9667001.762000002</v>
      </c>
      <c r="M41" s="213">
        <v>0.2</v>
      </c>
      <c r="N41" s="213">
        <v>0.2</v>
      </c>
      <c r="O41" s="213">
        <v>0.2</v>
      </c>
      <c r="P41" s="77">
        <f t="shared" si="25"/>
        <v>6173982.8540011374</v>
      </c>
      <c r="Q41" s="77">
        <f t="shared" si="26"/>
        <v>1977853.0070989956</v>
      </c>
      <c r="R41" s="77">
        <f t="shared" si="27"/>
        <v>1515165.9008998678</v>
      </c>
      <c r="T41" s="77">
        <f t="shared" si="5"/>
        <v>1933400.3524000002</v>
      </c>
      <c r="U41" s="77">
        <v>336212.82</v>
      </c>
      <c r="V41" s="238">
        <v>6824417.3799999999</v>
      </c>
      <c r="W41" s="238">
        <v>1996598.26</v>
      </c>
      <c r="X41" s="238">
        <v>1528124.38</v>
      </c>
      <c r="Y41" s="73">
        <f t="shared" si="28"/>
        <v>10349140.02</v>
      </c>
      <c r="Z41" s="73">
        <f t="shared" si="29"/>
        <v>-682138.25799999759</v>
      </c>
      <c r="AA41" s="84">
        <f t="shared" si="30"/>
        <v>7250251.3215000015</v>
      </c>
      <c r="AB41" s="241">
        <v>10349140.02</v>
      </c>
      <c r="AC41" s="78">
        <f t="shared" si="9"/>
        <v>-682138.25799999759</v>
      </c>
      <c r="AD41" s="80"/>
      <c r="AE41" s="80"/>
      <c r="AF41" s="80"/>
      <c r="AG41" s="80"/>
    </row>
    <row r="42" spans="1:33">
      <c r="A42" s="4">
        <v>230</v>
      </c>
      <c r="B42" s="4">
        <v>4</v>
      </c>
      <c r="C42" s="5" t="s">
        <v>116</v>
      </c>
      <c r="D42" s="5" t="s">
        <v>117</v>
      </c>
      <c r="E42" s="76">
        <v>10784</v>
      </c>
      <c r="F42" s="5" t="s">
        <v>120</v>
      </c>
      <c r="G42" s="77">
        <f>'1 OPเขต4'!N42</f>
        <v>22001547.100000001</v>
      </c>
      <c r="H42" s="84">
        <f>'2 IP เขต4'!L41</f>
        <v>11512779.197999999</v>
      </c>
      <c r="I42" s="84">
        <f>'3 PP เขต4'!K41</f>
        <v>4853741.9399999995</v>
      </c>
      <c r="J42" s="10">
        <f t="shared" si="0"/>
        <v>38368068.237999998</v>
      </c>
      <c r="K42" s="77">
        <f>'4 หักเงินเดือนเขต4'!N41</f>
        <v>25107068.529999997</v>
      </c>
      <c r="L42" s="84">
        <f t="shared" si="1"/>
        <v>13260999.708000001</v>
      </c>
      <c r="M42" s="213">
        <v>0.2</v>
      </c>
      <c r="N42" s="213">
        <v>0.2</v>
      </c>
      <c r="O42" s="213">
        <v>0.2</v>
      </c>
      <c r="P42" s="77">
        <f t="shared" si="25"/>
        <v>7604305.4307249347</v>
      </c>
      <c r="Q42" s="77">
        <f t="shared" si="26"/>
        <v>3979115.149501848</v>
      </c>
      <c r="R42" s="77">
        <f t="shared" si="27"/>
        <v>1677579.1277732181</v>
      </c>
      <c r="T42" s="77">
        <f t="shared" si="5"/>
        <v>2652199.9416000005</v>
      </c>
      <c r="U42" s="77">
        <v>474839.4</v>
      </c>
      <c r="V42" s="238">
        <v>7744843.8700000001</v>
      </c>
      <c r="W42" s="238">
        <v>3323321.04</v>
      </c>
      <c r="X42" s="238">
        <v>1850181.51</v>
      </c>
      <c r="Y42" s="73">
        <f t="shared" si="28"/>
        <v>12918346.42</v>
      </c>
      <c r="Z42" s="73">
        <f t="shared" si="29"/>
        <v>342653.28800000064</v>
      </c>
      <c r="AA42" s="84">
        <f t="shared" si="30"/>
        <v>9945749.7809999995</v>
      </c>
      <c r="AB42" s="241">
        <v>12918346.42</v>
      </c>
      <c r="AC42" s="78">
        <f t="shared" si="9"/>
        <v>342653.28800000064</v>
      </c>
      <c r="AD42" s="80"/>
      <c r="AE42" s="80"/>
      <c r="AF42" s="80"/>
      <c r="AG42" s="80"/>
    </row>
    <row r="43" spans="1:33">
      <c r="A43" s="4">
        <v>231</v>
      </c>
      <c r="B43" s="4">
        <v>4</v>
      </c>
      <c r="C43" s="5" t="s">
        <v>116</v>
      </c>
      <c r="D43" s="5" t="s">
        <v>117</v>
      </c>
      <c r="E43" s="76">
        <v>10785</v>
      </c>
      <c r="F43" s="5" t="s">
        <v>121</v>
      </c>
      <c r="G43" s="77">
        <f>'1 OPเขต4'!N43</f>
        <v>39502655.400000006</v>
      </c>
      <c r="H43" s="84">
        <f>'2 IP เขต4'!L42</f>
        <v>22011821.561999999</v>
      </c>
      <c r="I43" s="84">
        <f>'3 PP เขต4'!K42</f>
        <v>8891800.5600000005</v>
      </c>
      <c r="J43" s="10">
        <f t="shared" si="0"/>
        <v>70406277.522</v>
      </c>
      <c r="K43" s="77">
        <f>'4 หักเงินเดือนเขต4'!N42</f>
        <v>37646595.490000002</v>
      </c>
      <c r="L43" s="84">
        <f t="shared" si="1"/>
        <v>32759682.031999998</v>
      </c>
      <c r="M43" s="213">
        <v>0.2</v>
      </c>
      <c r="N43" s="213">
        <v>0.2</v>
      </c>
      <c r="O43" s="213">
        <v>0.2</v>
      </c>
      <c r="P43" s="77">
        <f t="shared" si="25"/>
        <v>18380384.191158231</v>
      </c>
      <c r="Q43" s="77">
        <f t="shared" si="26"/>
        <v>10241988.366604352</v>
      </c>
      <c r="R43" s="77">
        <f t="shared" si="27"/>
        <v>4137309.4742374178</v>
      </c>
      <c r="T43" s="77">
        <f t="shared" si="5"/>
        <v>6551936.4064000007</v>
      </c>
      <c r="U43" s="77">
        <v>858704.43</v>
      </c>
      <c r="V43" s="238">
        <v>14232583.960000001</v>
      </c>
      <c r="W43" s="238">
        <v>6304075.3799999999</v>
      </c>
      <c r="X43" s="238">
        <v>3212474.8</v>
      </c>
      <c r="Y43" s="73">
        <f t="shared" si="28"/>
        <v>23749134.140000001</v>
      </c>
      <c r="Z43" s="73">
        <f t="shared" si="29"/>
        <v>9010547.8919999972</v>
      </c>
      <c r="AA43" s="84">
        <f t="shared" si="30"/>
        <v>24569761.523999996</v>
      </c>
      <c r="AB43" s="241">
        <v>23749134.140000001</v>
      </c>
      <c r="AC43" s="78">
        <f t="shared" si="9"/>
        <v>9010547.8919999972</v>
      </c>
      <c r="AD43" s="77">
        <v>0</v>
      </c>
      <c r="AE43" s="77">
        <v>1545132.67</v>
      </c>
      <c r="AF43" s="77">
        <v>0</v>
      </c>
      <c r="AG43" s="77">
        <v>1545132.67</v>
      </c>
    </row>
    <row r="44" spans="1:33">
      <c r="A44" s="4">
        <v>232</v>
      </c>
      <c r="B44" s="4">
        <v>4</v>
      </c>
      <c r="C44" s="5" t="s">
        <v>116</v>
      </c>
      <c r="D44" s="5" t="s">
        <v>117</v>
      </c>
      <c r="E44" s="76">
        <v>10786</v>
      </c>
      <c r="F44" s="5" t="s">
        <v>122</v>
      </c>
      <c r="G44" s="77">
        <f>'1 OPเขต4'!N44</f>
        <v>26913270.020000003</v>
      </c>
      <c r="H44" s="84">
        <f>'2 IP เขต4'!L43</f>
        <v>12566685.504000001</v>
      </c>
      <c r="I44" s="84">
        <f>'3 PP เขต4'!K43</f>
        <v>6108052.4900000002</v>
      </c>
      <c r="J44" s="10">
        <f t="shared" si="0"/>
        <v>45588008.014000006</v>
      </c>
      <c r="K44" s="77">
        <f>'4 หักเงินเดือนเขต4'!N43</f>
        <v>24174103.32</v>
      </c>
      <c r="L44" s="84">
        <f t="shared" si="1"/>
        <v>21413904.694000006</v>
      </c>
      <c r="M44" s="213">
        <v>0.2</v>
      </c>
      <c r="N44" s="213">
        <v>0.2</v>
      </c>
      <c r="O44" s="213">
        <v>0.2</v>
      </c>
      <c r="P44" s="77">
        <f t="shared" si="25"/>
        <v>12641881.589456186</v>
      </c>
      <c r="Q44" s="77">
        <f t="shared" si="26"/>
        <v>5902907.7475700779</v>
      </c>
      <c r="R44" s="77">
        <f t="shared" si="27"/>
        <v>2869115.3569737417</v>
      </c>
      <c r="T44" s="77">
        <f t="shared" si="5"/>
        <v>4282780.9388000015</v>
      </c>
      <c r="U44" s="77">
        <v>585774.04</v>
      </c>
      <c r="V44" s="238">
        <v>10253002.640000001</v>
      </c>
      <c r="W44" s="238">
        <v>3643522.46</v>
      </c>
      <c r="X44" s="238">
        <v>2207491.89</v>
      </c>
      <c r="Y44" s="73">
        <f t="shared" si="28"/>
        <v>16104016.990000002</v>
      </c>
      <c r="Z44" s="73">
        <f t="shared" si="29"/>
        <v>5309887.7040000036</v>
      </c>
      <c r="AA44" s="84">
        <f t="shared" si="30"/>
        <v>16060428.520500004</v>
      </c>
      <c r="AB44" s="241">
        <v>16104016.990000002</v>
      </c>
      <c r="AC44" s="78">
        <f t="shared" si="9"/>
        <v>5309887.7040000036</v>
      </c>
      <c r="AD44" s="80"/>
      <c r="AE44" s="80"/>
      <c r="AF44" s="80"/>
      <c r="AG44" s="80"/>
    </row>
    <row r="45" spans="1:33">
      <c r="A45" s="4">
        <v>233</v>
      </c>
      <c r="B45" s="4">
        <v>4</v>
      </c>
      <c r="C45" s="5" t="s">
        <v>116</v>
      </c>
      <c r="D45" s="5" t="s">
        <v>117</v>
      </c>
      <c r="E45" s="76">
        <v>10787</v>
      </c>
      <c r="F45" s="5" t="s">
        <v>123</v>
      </c>
      <c r="G45" s="77">
        <f>'1 OPเขต4'!N45</f>
        <v>49303491.380000003</v>
      </c>
      <c r="H45" s="84">
        <f>'2 IP เขต4'!L44</f>
        <v>25339405.491</v>
      </c>
      <c r="I45" s="84">
        <f>'3 PP เขต4'!K44</f>
        <v>11269321.039999999</v>
      </c>
      <c r="J45" s="10">
        <f t="shared" si="0"/>
        <v>85912217.911000013</v>
      </c>
      <c r="K45" s="77">
        <f>'4 หักเงินเดือนเขต4'!N44</f>
        <v>49237091.780000001</v>
      </c>
      <c r="L45" s="84">
        <f t="shared" si="1"/>
        <v>36675126.131000012</v>
      </c>
      <c r="M45" s="213">
        <v>0.2</v>
      </c>
      <c r="N45" s="213">
        <v>0.2</v>
      </c>
      <c r="O45" s="213">
        <v>0.2</v>
      </c>
      <c r="P45" s="77">
        <f t="shared" si="25"/>
        <v>21047201.539289471</v>
      </c>
      <c r="Q45" s="77">
        <f t="shared" si="26"/>
        <v>10817156.337759852</v>
      </c>
      <c r="R45" s="77">
        <f t="shared" si="27"/>
        <v>4810768.2539506834</v>
      </c>
      <c r="T45" s="77">
        <f t="shared" si="5"/>
        <v>7335025.2262000013</v>
      </c>
      <c r="U45" s="77">
        <v>1072356.05</v>
      </c>
      <c r="V45" s="238">
        <v>17576723.699999999</v>
      </c>
      <c r="W45" s="238">
        <v>8024941.5199999996</v>
      </c>
      <c r="X45" s="238">
        <v>3960379.44</v>
      </c>
      <c r="Y45" s="73">
        <f t="shared" si="28"/>
        <v>29562044.66</v>
      </c>
      <c r="Z45" s="73">
        <f t="shared" si="29"/>
        <v>7113081.471000012</v>
      </c>
      <c r="AA45" s="84">
        <f t="shared" si="30"/>
        <v>27506344.598250009</v>
      </c>
      <c r="AB45" s="241">
        <v>29562044.66</v>
      </c>
      <c r="AC45" s="78">
        <f t="shared" si="9"/>
        <v>7113081.471000012</v>
      </c>
      <c r="AD45" s="80"/>
      <c r="AE45" s="80"/>
      <c r="AF45" s="80"/>
      <c r="AG45" s="80"/>
    </row>
    <row r="46" spans="1:33">
      <c r="A46" s="4">
        <v>234</v>
      </c>
      <c r="B46" s="4">
        <v>4</v>
      </c>
      <c r="C46" s="5" t="s">
        <v>116</v>
      </c>
      <c r="D46" s="5" t="s">
        <v>117</v>
      </c>
      <c r="E46" s="76">
        <v>10788</v>
      </c>
      <c r="F46" s="5" t="s">
        <v>124</v>
      </c>
      <c r="G46" s="77">
        <f>'1 OPเขต4'!N46</f>
        <v>15413464.560000001</v>
      </c>
      <c r="H46" s="84">
        <f>'2 IP เขต4'!L45</f>
        <v>6396310.9900000002</v>
      </c>
      <c r="I46" s="84">
        <f>'3 PP เขต4'!K45</f>
        <v>3434633.3400000003</v>
      </c>
      <c r="J46" s="10">
        <f t="shared" si="0"/>
        <v>25244408.890000001</v>
      </c>
      <c r="K46" s="77">
        <f>'4 หักเงินเดือนเขต4'!N45</f>
        <v>16654809.609999999</v>
      </c>
      <c r="L46" s="84">
        <f t="shared" si="1"/>
        <v>8589599.2800000012</v>
      </c>
      <c r="M46" s="213">
        <v>0.2</v>
      </c>
      <c r="N46" s="213">
        <v>0.2</v>
      </c>
      <c r="O46" s="213">
        <v>0.2</v>
      </c>
      <c r="P46" s="77">
        <f t="shared" si="25"/>
        <v>5244546.8089105077</v>
      </c>
      <c r="Q46" s="77">
        <f t="shared" si="26"/>
        <v>2176392.7416071929</v>
      </c>
      <c r="R46" s="77">
        <f t="shared" si="27"/>
        <v>1168659.7294823013</v>
      </c>
      <c r="T46" s="77">
        <f t="shared" si="5"/>
        <v>1717919.8560000006</v>
      </c>
      <c r="U46" s="77">
        <v>335712.35</v>
      </c>
      <c r="V46" s="238">
        <v>6526155.1299999999</v>
      </c>
      <c r="W46" s="238">
        <v>2209989.4700000002</v>
      </c>
      <c r="X46" s="238">
        <v>1233516.8999999999</v>
      </c>
      <c r="Y46" s="73">
        <f t="shared" si="28"/>
        <v>9969661.5</v>
      </c>
      <c r="Z46" s="73">
        <f t="shared" si="29"/>
        <v>-1380062.2199999988</v>
      </c>
      <c r="AA46" s="84">
        <f t="shared" si="30"/>
        <v>6442199.4600000009</v>
      </c>
      <c r="AB46" s="241">
        <v>9969661.5</v>
      </c>
      <c r="AC46" s="78">
        <f t="shared" si="9"/>
        <v>-1380062.2199999988</v>
      </c>
      <c r="AD46" s="80"/>
      <c r="AE46" s="80"/>
      <c r="AF46" s="80"/>
      <c r="AG46" s="80"/>
    </row>
    <row r="47" spans="1:33">
      <c r="A47" s="44"/>
      <c r="B47" s="45"/>
      <c r="C47" s="40"/>
      <c r="D47" s="47" t="s">
        <v>170</v>
      </c>
      <c r="E47" s="48"/>
      <c r="F47" s="48"/>
      <c r="G47" s="86">
        <f t="shared" ref="G47:AG47" si="31">G40+G41+G42+G43+G44+G45+G46</f>
        <v>213827905.98000002</v>
      </c>
      <c r="H47" s="86">
        <f t="shared" si="31"/>
        <v>205476952.85436741</v>
      </c>
      <c r="I47" s="86">
        <f t="shared" si="31"/>
        <v>48421769.340000004</v>
      </c>
      <c r="J47" s="86">
        <f t="shared" si="31"/>
        <v>467726628.17436737</v>
      </c>
      <c r="K47" s="86">
        <f t="shared" si="31"/>
        <v>303793257.84000003</v>
      </c>
      <c r="L47" s="86">
        <f t="shared" si="31"/>
        <v>163933370.33436739</v>
      </c>
      <c r="M47" s="86">
        <f t="shared" si="31"/>
        <v>1.4</v>
      </c>
      <c r="N47" s="86">
        <f t="shared" si="31"/>
        <v>1.4</v>
      </c>
      <c r="O47" s="86">
        <f t="shared" si="31"/>
        <v>1.4</v>
      </c>
      <c r="P47" s="86">
        <f t="shared" si="31"/>
        <v>81642299.01626651</v>
      </c>
      <c r="Q47" s="86">
        <f t="shared" si="31"/>
        <v>63764259.105850652</v>
      </c>
      <c r="R47" s="86">
        <f t="shared" si="31"/>
        <v>18526812.212250225</v>
      </c>
      <c r="S47" s="86">
        <f t="shared" si="31"/>
        <v>0</v>
      </c>
      <c r="T47" s="86">
        <f t="shared" si="31"/>
        <v>32786674.066873476</v>
      </c>
      <c r="U47" s="86">
        <f t="shared" si="31"/>
        <v>4639671.57</v>
      </c>
      <c r="V47" s="86">
        <f t="shared" si="31"/>
        <v>76936719.599999994</v>
      </c>
      <c r="W47" s="86">
        <f t="shared" si="31"/>
        <v>56725821.900000006</v>
      </c>
      <c r="X47" s="86">
        <f t="shared" si="31"/>
        <v>17491601.07</v>
      </c>
      <c r="Y47" s="86">
        <f t="shared" si="31"/>
        <v>151154142.56999999</v>
      </c>
      <c r="Z47" s="239">
        <f t="shared" si="31"/>
        <v>12779227.764367392</v>
      </c>
      <c r="AA47" s="86">
        <f t="shared" si="31"/>
        <v>122950027.75077555</v>
      </c>
      <c r="AB47" s="86">
        <f t="shared" si="31"/>
        <v>151154142.56999999</v>
      </c>
      <c r="AC47" s="92">
        <f t="shared" si="31"/>
        <v>12779227.764367392</v>
      </c>
      <c r="AD47" s="86">
        <f t="shared" si="31"/>
        <v>0</v>
      </c>
      <c r="AE47" s="86">
        <f t="shared" si="31"/>
        <v>1545132.67</v>
      </c>
      <c r="AF47" s="86">
        <f t="shared" si="31"/>
        <v>0</v>
      </c>
      <c r="AG47" s="86">
        <f t="shared" si="31"/>
        <v>1545132.67</v>
      </c>
    </row>
    <row r="48" spans="1:33">
      <c r="A48" s="4">
        <v>235</v>
      </c>
      <c r="B48" s="4">
        <v>4</v>
      </c>
      <c r="C48" s="5" t="s">
        <v>125</v>
      </c>
      <c r="D48" s="5" t="s">
        <v>126</v>
      </c>
      <c r="E48" s="76">
        <v>10690</v>
      </c>
      <c r="F48" s="5" t="s">
        <v>127</v>
      </c>
      <c r="G48" s="77">
        <f>'1 OPเขต4'!N48</f>
        <v>138944949</v>
      </c>
      <c r="H48" s="84">
        <f>'2 IP เขต4'!L47</f>
        <v>198887610.51368502</v>
      </c>
      <c r="I48" s="84">
        <f>'3 PP เขต4'!K47</f>
        <v>32494620.609999999</v>
      </c>
      <c r="J48" s="10">
        <f t="shared" si="0"/>
        <v>370327180.123685</v>
      </c>
      <c r="K48" s="77">
        <f>'4 หักเงินเดือนเขต4'!N47</f>
        <v>211917594.78999999</v>
      </c>
      <c r="L48" s="84">
        <f t="shared" si="1"/>
        <v>158409585.33368501</v>
      </c>
      <c r="M48" s="213">
        <v>0.2</v>
      </c>
      <c r="N48" s="213">
        <v>0.2</v>
      </c>
      <c r="O48" s="213">
        <v>0.2</v>
      </c>
      <c r="P48" s="77">
        <f t="shared" ref="P48:P58" si="32">G48*L48/J48</f>
        <v>59434502.614549801</v>
      </c>
      <c r="Q48" s="77">
        <f t="shared" ref="Q48:Q58" si="33">H48*L48/J48</f>
        <v>85075321.50072743</v>
      </c>
      <c r="R48" s="77">
        <f t="shared" ref="R48:R58" si="34">I48*L48/J48</f>
        <v>13899761.218407795</v>
      </c>
      <c r="T48" s="77">
        <f t="shared" si="5"/>
        <v>31681917.066737011</v>
      </c>
      <c r="U48" s="84">
        <v>3304839.31</v>
      </c>
      <c r="V48" s="238">
        <v>43343633.880000003</v>
      </c>
      <c r="W48" s="238">
        <v>52111168.969999999</v>
      </c>
      <c r="X48" s="238">
        <v>12446447.33</v>
      </c>
      <c r="Y48" s="73">
        <f t="shared" ref="Y48:Y58" si="35">SUM(V48:X48)</f>
        <v>107901250.17999999</v>
      </c>
      <c r="Z48" s="73">
        <f t="shared" ref="Z48:Z58" si="36">L48-Y48</f>
        <v>50508335.153685018</v>
      </c>
      <c r="AA48" s="84">
        <f t="shared" si="30"/>
        <v>118807189.00026375</v>
      </c>
      <c r="AB48" s="241">
        <v>107901250.17999999</v>
      </c>
      <c r="AC48" s="78">
        <f t="shared" si="9"/>
        <v>50508335.153685018</v>
      </c>
      <c r="AD48" s="77">
        <v>0</v>
      </c>
      <c r="AE48" s="77">
        <v>14692765.699999999</v>
      </c>
      <c r="AF48" s="77">
        <v>0</v>
      </c>
      <c r="AG48" s="77">
        <v>14692765.699999999</v>
      </c>
    </row>
    <row r="49" spans="1:33">
      <c r="A49" s="4">
        <v>236</v>
      </c>
      <c r="B49" s="4">
        <v>4</v>
      </c>
      <c r="C49" s="5" t="s">
        <v>125</v>
      </c>
      <c r="D49" s="5" t="s">
        <v>126</v>
      </c>
      <c r="E49" s="76">
        <v>10691</v>
      </c>
      <c r="F49" s="5" t="s">
        <v>128</v>
      </c>
      <c r="G49" s="77">
        <f>'1 OPเขต4'!N49</f>
        <v>55356866.240000002</v>
      </c>
      <c r="H49" s="84">
        <f>'2 IP เขต4'!L48</f>
        <v>90565505.208999991</v>
      </c>
      <c r="I49" s="84">
        <f>'3 PP เขต4'!K48</f>
        <v>11524014.6</v>
      </c>
      <c r="J49" s="10">
        <f t="shared" si="0"/>
        <v>157446386.04899999</v>
      </c>
      <c r="K49" s="77">
        <f>'4 หักเงินเดือนเขต4'!N48</f>
        <v>108676371.94000001</v>
      </c>
      <c r="L49" s="84">
        <f t="shared" si="1"/>
        <v>48770014.108999982</v>
      </c>
      <c r="M49" s="213">
        <v>0.2</v>
      </c>
      <c r="N49" s="213">
        <v>0.2</v>
      </c>
      <c r="O49" s="213">
        <v>0.2</v>
      </c>
      <c r="P49" s="77">
        <f t="shared" si="32"/>
        <v>17147139.513984241</v>
      </c>
      <c r="Q49" s="77">
        <f t="shared" si="33"/>
        <v>28053238.16995731</v>
      </c>
      <c r="R49" s="77">
        <f t="shared" si="34"/>
        <v>3569636.4250584296</v>
      </c>
      <c r="T49" s="77">
        <f t="shared" si="5"/>
        <v>9754002.8217999972</v>
      </c>
      <c r="U49" s="84">
        <v>1316513.17</v>
      </c>
      <c r="V49" s="238">
        <v>15067528.83</v>
      </c>
      <c r="W49" s="238">
        <v>21308615.550000001</v>
      </c>
      <c r="X49" s="238">
        <v>4172109.97</v>
      </c>
      <c r="Y49" s="73">
        <f t="shared" si="35"/>
        <v>40548254.350000001</v>
      </c>
      <c r="Z49" s="73">
        <f t="shared" si="36"/>
        <v>8221759.758999981</v>
      </c>
      <c r="AA49" s="84">
        <f t="shared" si="30"/>
        <v>36577510.581749991</v>
      </c>
      <c r="AB49" s="241">
        <v>40548254.350000001</v>
      </c>
      <c r="AC49" s="78">
        <f t="shared" si="9"/>
        <v>8221759.758999981</v>
      </c>
      <c r="AD49" s="80"/>
      <c r="AE49" s="80"/>
      <c r="AF49" s="80"/>
      <c r="AG49" s="80"/>
    </row>
    <row r="50" spans="1:33">
      <c r="A50" s="4">
        <v>237</v>
      </c>
      <c r="B50" s="4">
        <v>4</v>
      </c>
      <c r="C50" s="5" t="s">
        <v>125</v>
      </c>
      <c r="D50" s="5" t="s">
        <v>126</v>
      </c>
      <c r="E50" s="76">
        <v>10789</v>
      </c>
      <c r="F50" s="5" t="s">
        <v>129</v>
      </c>
      <c r="G50" s="77">
        <f>'1 OPเขต4'!N50</f>
        <v>48221310.799999997</v>
      </c>
      <c r="H50" s="84">
        <f>'2 IP เขต4'!L49</f>
        <v>13387833.711999999</v>
      </c>
      <c r="I50" s="84">
        <f>'3 PP เขต4'!K49</f>
        <v>10728052.59</v>
      </c>
      <c r="J50" s="10">
        <f t="shared" si="0"/>
        <v>72337197.101999998</v>
      </c>
      <c r="K50" s="77">
        <f>'4 หักเงินเดือนเขต4'!N49</f>
        <v>31330450.010000002</v>
      </c>
      <c r="L50" s="84">
        <f t="shared" si="1"/>
        <v>41006747.091999993</v>
      </c>
      <c r="M50" s="213">
        <v>0.2</v>
      </c>
      <c r="N50" s="213">
        <v>0.2</v>
      </c>
      <c r="O50" s="213">
        <v>0.2</v>
      </c>
      <c r="P50" s="77">
        <f t="shared" si="32"/>
        <v>27335854.520767104</v>
      </c>
      <c r="Q50" s="77">
        <f t="shared" si="33"/>
        <v>7589339.0002880935</v>
      </c>
      <c r="R50" s="77">
        <f t="shared" si="34"/>
        <v>6081553.5709447945</v>
      </c>
      <c r="T50" s="77">
        <f t="shared" si="5"/>
        <v>8201349.4183999989</v>
      </c>
      <c r="U50" s="84">
        <v>1150720.67</v>
      </c>
      <c r="V50" s="238">
        <v>17068152.120000001</v>
      </c>
      <c r="W50" s="238">
        <v>5289003.38</v>
      </c>
      <c r="X50" s="238">
        <v>4402691.92</v>
      </c>
      <c r="Y50" s="73">
        <f t="shared" si="35"/>
        <v>26759847.420000002</v>
      </c>
      <c r="Z50" s="73">
        <f t="shared" si="36"/>
        <v>14246899.671999991</v>
      </c>
      <c r="AA50" s="84">
        <f t="shared" si="30"/>
        <v>30755060.318999995</v>
      </c>
      <c r="AB50" s="241">
        <v>26759847.420000002</v>
      </c>
      <c r="AC50" s="78">
        <f t="shared" si="9"/>
        <v>14246899.671999991</v>
      </c>
      <c r="AD50" s="77">
        <v>3227391.53</v>
      </c>
      <c r="AE50" s="77">
        <v>656198.82999999996</v>
      </c>
      <c r="AF50" s="77">
        <v>111622.54</v>
      </c>
      <c r="AG50" s="77">
        <v>3995212.9</v>
      </c>
    </row>
    <row r="51" spans="1:33">
      <c r="A51" s="4">
        <v>238</v>
      </c>
      <c r="B51" s="4">
        <v>4</v>
      </c>
      <c r="C51" s="5" t="s">
        <v>125</v>
      </c>
      <c r="D51" s="5" t="s">
        <v>126</v>
      </c>
      <c r="E51" s="76">
        <v>10790</v>
      </c>
      <c r="F51" s="5" t="s">
        <v>130</v>
      </c>
      <c r="G51" s="77">
        <f>'1 OPเขต4'!N51</f>
        <v>59883490.68</v>
      </c>
      <c r="H51" s="84">
        <f>'2 IP เขต4'!L50</f>
        <v>32284437.523999996</v>
      </c>
      <c r="I51" s="84">
        <f>'3 PP เขต4'!K50</f>
        <v>12587326.059999999</v>
      </c>
      <c r="J51" s="10">
        <f t="shared" si="0"/>
        <v>104755254.264</v>
      </c>
      <c r="K51" s="77">
        <f>'4 หักเงินเดือนเขต4'!N50</f>
        <v>44401915.439999998</v>
      </c>
      <c r="L51" s="84">
        <f t="shared" si="1"/>
        <v>60353338.824000001</v>
      </c>
      <c r="M51" s="213">
        <v>0.2</v>
      </c>
      <c r="N51" s="213">
        <v>0.2</v>
      </c>
      <c r="O51" s="213">
        <v>0.2</v>
      </c>
      <c r="P51" s="77">
        <f t="shared" si="32"/>
        <v>34501072.317247234</v>
      </c>
      <c r="Q51" s="77">
        <f t="shared" si="33"/>
        <v>18600246.930982251</v>
      </c>
      <c r="R51" s="77">
        <f t="shared" si="34"/>
        <v>7252019.5757705076</v>
      </c>
      <c r="T51" s="77">
        <f t="shared" si="5"/>
        <v>12070667.764799999</v>
      </c>
      <c r="U51" s="84">
        <v>1427571.7</v>
      </c>
      <c r="V51" s="238">
        <v>20704361.059999999</v>
      </c>
      <c r="W51" s="238">
        <v>10273854.49</v>
      </c>
      <c r="X51" s="238">
        <v>4930127.24</v>
      </c>
      <c r="Y51" s="73">
        <f t="shared" si="35"/>
        <v>35908342.789999999</v>
      </c>
      <c r="Z51" s="73">
        <f t="shared" si="36"/>
        <v>24444996.034000002</v>
      </c>
      <c r="AA51" s="84">
        <f t="shared" si="30"/>
        <v>45265004.118000001</v>
      </c>
      <c r="AB51" s="241">
        <v>35908342.789999999</v>
      </c>
      <c r="AC51" s="78">
        <f t="shared" si="9"/>
        <v>24444996.034000002</v>
      </c>
      <c r="AD51" s="77">
        <v>5016639.05</v>
      </c>
      <c r="AE51" s="77">
        <v>3862458.94</v>
      </c>
      <c r="AF51" s="77">
        <v>477563.34</v>
      </c>
      <c r="AG51" s="77">
        <v>9356661.3300000001</v>
      </c>
    </row>
    <row r="52" spans="1:33">
      <c r="A52" s="4">
        <v>239</v>
      </c>
      <c r="B52" s="4">
        <v>4</v>
      </c>
      <c r="C52" s="5" t="s">
        <v>125</v>
      </c>
      <c r="D52" s="5" t="s">
        <v>126</v>
      </c>
      <c r="E52" s="76">
        <v>10791</v>
      </c>
      <c r="F52" s="5" t="s">
        <v>131</v>
      </c>
      <c r="G52" s="77">
        <f>'1 OPเขต4'!N52</f>
        <v>70164228.680000007</v>
      </c>
      <c r="H52" s="84">
        <f>'2 IP เขต4'!L51</f>
        <v>39558179.24000001</v>
      </c>
      <c r="I52" s="84">
        <f>'3 PP เขต4'!K51</f>
        <v>14368244.789999999</v>
      </c>
      <c r="J52" s="10">
        <f t="shared" si="0"/>
        <v>124090652.71000001</v>
      </c>
      <c r="K52" s="77">
        <f>'4 หักเงินเดือนเขต4'!N51</f>
        <v>49488180.950000003</v>
      </c>
      <c r="L52" s="84">
        <f t="shared" si="1"/>
        <v>74602471.760000005</v>
      </c>
      <c r="M52" s="213">
        <v>0.2</v>
      </c>
      <c r="N52" s="213">
        <v>0.2</v>
      </c>
      <c r="O52" s="213">
        <v>0.2</v>
      </c>
      <c r="P52" s="77">
        <f t="shared" si="32"/>
        <v>42182265.741600536</v>
      </c>
      <c r="Q52" s="77">
        <f t="shared" si="33"/>
        <v>23782113.198533427</v>
      </c>
      <c r="R52" s="77">
        <f t="shared" si="34"/>
        <v>8638092.8198660463</v>
      </c>
      <c r="T52" s="77">
        <f t="shared" si="5"/>
        <v>14920494.352</v>
      </c>
      <c r="U52" s="84">
        <v>1670795.05</v>
      </c>
      <c r="V52" s="238">
        <v>24688710.579999998</v>
      </c>
      <c r="W52" s="238">
        <v>14491345.310000001</v>
      </c>
      <c r="X52" s="238">
        <v>6161802.1500000004</v>
      </c>
      <c r="Y52" s="73">
        <f t="shared" si="35"/>
        <v>45341858.039999999</v>
      </c>
      <c r="Z52" s="73">
        <f t="shared" si="36"/>
        <v>29260613.720000006</v>
      </c>
      <c r="AA52" s="84">
        <f t="shared" si="30"/>
        <v>55951853.820000008</v>
      </c>
      <c r="AB52" s="241">
        <v>45341858.039999999</v>
      </c>
      <c r="AC52" s="78">
        <f t="shared" si="9"/>
        <v>29260613.720000006</v>
      </c>
      <c r="AD52" s="77">
        <v>6518450.6200000001</v>
      </c>
      <c r="AE52" s="77">
        <v>3864290.96</v>
      </c>
      <c r="AF52" s="77">
        <v>227254.2</v>
      </c>
      <c r="AG52" s="77">
        <v>10609995.779999999</v>
      </c>
    </row>
    <row r="53" spans="1:33">
      <c r="A53" s="4">
        <v>240</v>
      </c>
      <c r="B53" s="4">
        <v>4</v>
      </c>
      <c r="C53" s="5" t="s">
        <v>125</v>
      </c>
      <c r="D53" s="5" t="s">
        <v>126</v>
      </c>
      <c r="E53" s="76">
        <v>10792</v>
      </c>
      <c r="F53" s="5" t="s">
        <v>132</v>
      </c>
      <c r="G53" s="77">
        <f>'1 OPเขต4'!N53</f>
        <v>32560492.120000001</v>
      </c>
      <c r="H53" s="84">
        <f>'2 IP เขต4'!L52</f>
        <v>13519928.152000001</v>
      </c>
      <c r="I53" s="84">
        <f>'3 PP เขต4'!K52</f>
        <v>7318664.6500000004</v>
      </c>
      <c r="J53" s="10">
        <f t="shared" si="0"/>
        <v>53399084.921999998</v>
      </c>
      <c r="K53" s="77">
        <f>'4 หักเงินเดือนเขต4'!N52</f>
        <v>28162020.539999999</v>
      </c>
      <c r="L53" s="84">
        <f t="shared" si="1"/>
        <v>25237064.381999999</v>
      </c>
      <c r="M53" s="213">
        <v>0.2</v>
      </c>
      <c r="N53" s="213">
        <v>0.2</v>
      </c>
      <c r="O53" s="213">
        <v>0.2</v>
      </c>
      <c r="P53" s="77">
        <f t="shared" si="32"/>
        <v>15388489.093817728</v>
      </c>
      <c r="Q53" s="77">
        <f t="shared" si="33"/>
        <v>6389684.3496556859</v>
      </c>
      <c r="R53" s="77">
        <f t="shared" si="34"/>
        <v>3458890.9385265871</v>
      </c>
      <c r="T53" s="77">
        <f t="shared" si="5"/>
        <v>5047412.8764000004</v>
      </c>
      <c r="U53" s="84">
        <v>774184.95999999996</v>
      </c>
      <c r="V53" s="238">
        <v>10381727.59</v>
      </c>
      <c r="W53" s="238">
        <v>3747111.66</v>
      </c>
      <c r="X53" s="238">
        <v>2947897.32</v>
      </c>
      <c r="Y53" s="73">
        <f t="shared" si="35"/>
        <v>17076736.57</v>
      </c>
      <c r="Z53" s="73">
        <f t="shared" si="36"/>
        <v>8160327.811999999</v>
      </c>
      <c r="AA53" s="84">
        <f t="shared" si="30"/>
        <v>18927798.286499999</v>
      </c>
      <c r="AB53" s="241">
        <v>17076736.57</v>
      </c>
      <c r="AC53" s="78">
        <f t="shared" si="9"/>
        <v>8160327.811999999</v>
      </c>
      <c r="AD53" s="77">
        <v>1097489.02</v>
      </c>
      <c r="AE53" s="77">
        <v>1120904.21</v>
      </c>
      <c r="AF53" s="77">
        <v>0</v>
      </c>
      <c r="AG53" s="77">
        <v>2218393.23</v>
      </c>
    </row>
    <row r="54" spans="1:33">
      <c r="A54" s="4">
        <v>241</v>
      </c>
      <c r="B54" s="4">
        <v>4</v>
      </c>
      <c r="C54" s="5" t="s">
        <v>125</v>
      </c>
      <c r="D54" s="5" t="s">
        <v>126</v>
      </c>
      <c r="E54" s="76">
        <v>10793</v>
      </c>
      <c r="F54" s="5" t="s">
        <v>133</v>
      </c>
      <c r="G54" s="77">
        <f>'1 OPเขต4'!N54</f>
        <v>23114612.039999999</v>
      </c>
      <c r="H54" s="84">
        <f>'2 IP เขต4'!L53</f>
        <v>9258277.8590000011</v>
      </c>
      <c r="I54" s="84">
        <f>'3 PP เขต4'!K53</f>
        <v>4647258.0999999996</v>
      </c>
      <c r="J54" s="10">
        <f t="shared" si="0"/>
        <v>37020147.998999998</v>
      </c>
      <c r="K54" s="77">
        <f>'4 หักเงินเดือนเขต4'!N53</f>
        <v>19161914.649999999</v>
      </c>
      <c r="L54" s="84">
        <f t="shared" si="1"/>
        <v>17858233.348999999</v>
      </c>
      <c r="M54" s="213">
        <v>0.2</v>
      </c>
      <c r="N54" s="213">
        <v>0.2</v>
      </c>
      <c r="O54" s="213">
        <v>0.2</v>
      </c>
      <c r="P54" s="77">
        <f t="shared" si="32"/>
        <v>11150310.247086944</v>
      </c>
      <c r="Q54" s="77">
        <f t="shared" si="33"/>
        <v>4466121.702710866</v>
      </c>
      <c r="R54" s="77">
        <f t="shared" si="34"/>
        <v>2241801.3992021908</v>
      </c>
      <c r="T54" s="77">
        <f t="shared" si="5"/>
        <v>3571646.6698000007</v>
      </c>
      <c r="U54" s="84">
        <v>551835.48</v>
      </c>
      <c r="V54" s="238">
        <v>9293785.5500000007</v>
      </c>
      <c r="W54" s="238">
        <v>3777324.18</v>
      </c>
      <c r="X54" s="238">
        <v>1852378.51</v>
      </c>
      <c r="Y54" s="73">
        <f t="shared" si="35"/>
        <v>14923488.24</v>
      </c>
      <c r="Z54" s="73">
        <f t="shared" si="36"/>
        <v>2934745.1089999992</v>
      </c>
      <c r="AA54" s="84">
        <f t="shared" si="30"/>
        <v>13393675.01175</v>
      </c>
      <c r="AB54" s="241">
        <v>14923488.24</v>
      </c>
      <c r="AC54" s="78">
        <f t="shared" si="9"/>
        <v>2934745.1089999992</v>
      </c>
      <c r="AD54" s="80"/>
      <c r="AE54" s="80"/>
      <c r="AF54" s="80"/>
      <c r="AG54" s="80"/>
    </row>
    <row r="55" spans="1:33">
      <c r="A55" s="4">
        <v>242</v>
      </c>
      <c r="B55" s="4">
        <v>4</v>
      </c>
      <c r="C55" s="5" t="s">
        <v>125</v>
      </c>
      <c r="D55" s="5" t="s">
        <v>126</v>
      </c>
      <c r="E55" s="76">
        <v>10794</v>
      </c>
      <c r="F55" s="5" t="s">
        <v>134</v>
      </c>
      <c r="G55" s="77">
        <f>'1 OPเขต4'!N55</f>
        <v>15708347.720000001</v>
      </c>
      <c r="H55" s="84">
        <f>'2 IP เขต4'!L54</f>
        <v>6524549.3090000013</v>
      </c>
      <c r="I55" s="84">
        <f>'3 PP เขต4'!K54</f>
        <v>3417323.8</v>
      </c>
      <c r="J55" s="10">
        <f t="shared" si="0"/>
        <v>25650220.829000004</v>
      </c>
      <c r="K55" s="77">
        <f>'4 หักเงินเดือนเขต4'!N54</f>
        <v>12867383.48</v>
      </c>
      <c r="L55" s="84">
        <f t="shared" si="1"/>
        <v>12782837.349000003</v>
      </c>
      <c r="M55" s="213">
        <v>0.2</v>
      </c>
      <c r="N55" s="213">
        <v>0.2</v>
      </c>
      <c r="O55" s="213">
        <v>0.2</v>
      </c>
      <c r="P55" s="77">
        <f t="shared" si="32"/>
        <v>7828285.583384715</v>
      </c>
      <c r="Q55" s="77">
        <f t="shared" si="33"/>
        <v>3251521.8152891388</v>
      </c>
      <c r="R55" s="77">
        <f t="shared" si="34"/>
        <v>1703029.9503261487</v>
      </c>
      <c r="T55" s="77">
        <f t="shared" si="5"/>
        <v>2556567.4698000005</v>
      </c>
      <c r="U55" s="84">
        <v>374930.59</v>
      </c>
      <c r="V55" s="238">
        <v>7746311.5599999996</v>
      </c>
      <c r="W55" s="238">
        <v>1958755.95</v>
      </c>
      <c r="X55" s="238">
        <v>1380593.39</v>
      </c>
      <c r="Y55" s="73">
        <f t="shared" si="35"/>
        <v>11085660.9</v>
      </c>
      <c r="Z55" s="73">
        <f t="shared" si="36"/>
        <v>1697176.4490000028</v>
      </c>
      <c r="AA55" s="84">
        <f t="shared" si="30"/>
        <v>9587128.0117500015</v>
      </c>
      <c r="AB55" s="241">
        <v>11085660.9</v>
      </c>
      <c r="AC55" s="78">
        <f t="shared" si="9"/>
        <v>1697176.4490000028</v>
      </c>
      <c r="AD55" s="80"/>
      <c r="AE55" s="80"/>
      <c r="AF55" s="80"/>
      <c r="AG55" s="80"/>
    </row>
    <row r="56" spans="1:33">
      <c r="A56" s="4">
        <v>243</v>
      </c>
      <c r="B56" s="4">
        <v>4</v>
      </c>
      <c r="C56" s="5" t="s">
        <v>125</v>
      </c>
      <c r="D56" s="5" t="s">
        <v>126</v>
      </c>
      <c r="E56" s="76">
        <v>10795</v>
      </c>
      <c r="F56" s="5" t="s">
        <v>135</v>
      </c>
      <c r="G56" s="77">
        <f>'1 OPเขต4'!N56</f>
        <v>19072577.16</v>
      </c>
      <c r="H56" s="84">
        <f>'2 IP เขต4'!L55</f>
        <v>5332728.5060000001</v>
      </c>
      <c r="I56" s="84">
        <f>'3 PP เขต4'!K55</f>
        <v>3687176.72</v>
      </c>
      <c r="J56" s="10">
        <f t="shared" si="0"/>
        <v>28092482.386</v>
      </c>
      <c r="K56" s="77">
        <f>'4 หักเงินเดือนเขต4'!N55</f>
        <v>11441664.949999999</v>
      </c>
      <c r="L56" s="84">
        <f t="shared" si="1"/>
        <v>16650817.436000001</v>
      </c>
      <c r="M56" s="213">
        <v>0.2</v>
      </c>
      <c r="N56" s="213">
        <v>0.2</v>
      </c>
      <c r="O56" s="213">
        <v>0.2</v>
      </c>
      <c r="P56" s="77">
        <f t="shared" si="32"/>
        <v>11304590.173328636</v>
      </c>
      <c r="Q56" s="77">
        <f t="shared" si="33"/>
        <v>3160784.7099126424</v>
      </c>
      <c r="R56" s="77">
        <f t="shared" si="34"/>
        <v>2185442.552758723</v>
      </c>
      <c r="T56" s="77">
        <f t="shared" si="5"/>
        <v>3330163.4872000008</v>
      </c>
      <c r="U56" s="84">
        <v>455048.74</v>
      </c>
      <c r="V56" s="238">
        <v>9035968.3100000005</v>
      </c>
      <c r="W56" s="238">
        <v>1688004.17</v>
      </c>
      <c r="X56" s="238">
        <v>1530760.07</v>
      </c>
      <c r="Y56" s="73">
        <f t="shared" si="35"/>
        <v>12254732.550000001</v>
      </c>
      <c r="Z56" s="73">
        <f t="shared" si="36"/>
        <v>4396084.8859999999</v>
      </c>
      <c r="AA56" s="84">
        <f t="shared" si="30"/>
        <v>12488113.077</v>
      </c>
      <c r="AB56" s="241">
        <v>12254732.550000001</v>
      </c>
      <c r="AC56" s="78">
        <f t="shared" si="9"/>
        <v>4396084.8859999999</v>
      </c>
      <c r="AD56" s="77">
        <v>0</v>
      </c>
      <c r="AE56" s="77">
        <v>747180.57</v>
      </c>
      <c r="AF56" s="77">
        <v>97607.01</v>
      </c>
      <c r="AG56" s="77">
        <v>844787.58</v>
      </c>
    </row>
    <row r="57" spans="1:33">
      <c r="A57" s="4">
        <v>244</v>
      </c>
      <c r="B57" s="4">
        <v>4</v>
      </c>
      <c r="C57" s="5" t="s">
        <v>125</v>
      </c>
      <c r="D57" s="5" t="s">
        <v>126</v>
      </c>
      <c r="E57" s="76">
        <v>10796</v>
      </c>
      <c r="F57" s="5" t="s">
        <v>136</v>
      </c>
      <c r="G57" s="77">
        <f>'1 OPเขต4'!N57</f>
        <v>21310575</v>
      </c>
      <c r="H57" s="84">
        <f>'2 IP เขต4'!L56</f>
        <v>8504870.0609999988</v>
      </c>
      <c r="I57" s="84">
        <f>'3 PP เขต4'!K56</f>
        <v>4161390.53</v>
      </c>
      <c r="J57" s="10">
        <f t="shared" si="0"/>
        <v>33976835.590999998</v>
      </c>
      <c r="K57" s="77">
        <f>'4 หักเงินเดือนเขต4'!N56</f>
        <v>13864189.74</v>
      </c>
      <c r="L57" s="84">
        <f t="shared" si="1"/>
        <v>20112645.850999996</v>
      </c>
      <c r="M57" s="213">
        <v>0.2</v>
      </c>
      <c r="N57" s="213">
        <v>0.2</v>
      </c>
      <c r="O57" s="213">
        <v>0.2</v>
      </c>
      <c r="P57" s="77">
        <f t="shared" si="32"/>
        <v>12614831.263736278</v>
      </c>
      <c r="Q57" s="77">
        <f t="shared" si="33"/>
        <v>5034472.3565421132</v>
      </c>
      <c r="R57" s="77">
        <f t="shared" si="34"/>
        <v>2463342.2307216055</v>
      </c>
      <c r="T57" s="77">
        <f t="shared" si="5"/>
        <v>4022529.1701999996</v>
      </c>
      <c r="U57" s="84">
        <v>507625.6</v>
      </c>
      <c r="V57" s="238">
        <v>8979671.6099999994</v>
      </c>
      <c r="W57" s="238">
        <v>2667696.59</v>
      </c>
      <c r="X57" s="238">
        <v>1693248.51</v>
      </c>
      <c r="Y57" s="73">
        <f t="shared" si="35"/>
        <v>13340616.709999999</v>
      </c>
      <c r="Z57" s="73">
        <f t="shared" si="36"/>
        <v>6772029.140999997</v>
      </c>
      <c r="AA57" s="84">
        <f t="shared" si="30"/>
        <v>15084484.388249997</v>
      </c>
      <c r="AB57" s="241">
        <v>13340616.709999999</v>
      </c>
      <c r="AC57" s="78">
        <f t="shared" si="9"/>
        <v>6772029.140999997</v>
      </c>
      <c r="AD57" s="77">
        <v>319333.77</v>
      </c>
      <c r="AE57" s="77">
        <v>1301706.3799999999</v>
      </c>
      <c r="AF57" s="77">
        <v>122827.53</v>
      </c>
      <c r="AG57" s="77">
        <v>1743867.68</v>
      </c>
    </row>
    <row r="58" spans="1:33">
      <c r="A58" s="4">
        <v>245</v>
      </c>
      <c r="B58" s="4">
        <v>4</v>
      </c>
      <c r="C58" s="5" t="s">
        <v>125</v>
      </c>
      <c r="D58" s="5" t="s">
        <v>126</v>
      </c>
      <c r="E58" s="76">
        <v>10797</v>
      </c>
      <c r="F58" s="5" t="s">
        <v>137</v>
      </c>
      <c r="G58" s="77">
        <f>'1 OPเขต4'!N58</f>
        <v>26108941.559999999</v>
      </c>
      <c r="H58" s="84">
        <f>'2 IP เขต4'!L57</f>
        <v>11023235.961999999</v>
      </c>
      <c r="I58" s="84">
        <f>'3 PP เขต4'!K57</f>
        <v>5722426.0999999996</v>
      </c>
      <c r="J58" s="10">
        <f t="shared" si="0"/>
        <v>42854603.622000001</v>
      </c>
      <c r="K58" s="77">
        <f>'4 หักเงินเดือนเขต4'!N57</f>
        <v>17520031.16</v>
      </c>
      <c r="L58" s="84">
        <f t="shared" si="1"/>
        <v>25334572.462000001</v>
      </c>
      <c r="M58" s="213">
        <v>0.2</v>
      </c>
      <c r="N58" s="213">
        <v>0.2</v>
      </c>
      <c r="O58" s="213">
        <v>0.2</v>
      </c>
      <c r="P58" s="77">
        <f t="shared" si="32"/>
        <v>15434954.846213402</v>
      </c>
      <c r="Q58" s="77">
        <f t="shared" si="33"/>
        <v>6516662.0769220395</v>
      </c>
      <c r="R58" s="77">
        <f t="shared" si="34"/>
        <v>3382955.5388645581</v>
      </c>
      <c r="T58" s="77">
        <f t="shared" si="5"/>
        <v>5066914.4924000008</v>
      </c>
      <c r="U58" s="84">
        <v>619010.96</v>
      </c>
      <c r="V58" s="238">
        <v>10437502.09</v>
      </c>
      <c r="W58" s="238">
        <v>3872056.12</v>
      </c>
      <c r="X58" s="238">
        <v>2320083.2400000002</v>
      </c>
      <c r="Y58" s="73">
        <f t="shared" si="35"/>
        <v>16629641.450000001</v>
      </c>
      <c r="Z58" s="73">
        <f t="shared" si="36"/>
        <v>8704931.0120000001</v>
      </c>
      <c r="AA58" s="84">
        <f t="shared" si="30"/>
        <v>19000929.346500002</v>
      </c>
      <c r="AB58" s="241">
        <v>16629641.450000001</v>
      </c>
      <c r="AC58" s="78">
        <f t="shared" si="9"/>
        <v>8704931.0120000001</v>
      </c>
      <c r="AD58" s="77">
        <v>998703.59</v>
      </c>
      <c r="AE58" s="77">
        <v>1186577.1399999999</v>
      </c>
      <c r="AF58" s="77">
        <v>186007.16</v>
      </c>
      <c r="AG58" s="77">
        <v>2371287.89</v>
      </c>
    </row>
    <row r="59" spans="1:33">
      <c r="A59" s="44"/>
      <c r="B59" s="45"/>
      <c r="C59" s="40"/>
      <c r="D59" s="47" t="s">
        <v>171</v>
      </c>
      <c r="E59" s="48"/>
      <c r="F59" s="48"/>
      <c r="G59" s="86">
        <f t="shared" ref="G59:AG59" si="37">G48+G49+G50+G51+G52+G53+G54+G55+G56+G57+G58</f>
        <v>510446391.00000012</v>
      </c>
      <c r="H59" s="86">
        <f t="shared" si="37"/>
        <v>428847156.04768503</v>
      </c>
      <c r="I59" s="86">
        <f t="shared" si="37"/>
        <v>110656498.55</v>
      </c>
      <c r="J59" s="86">
        <f t="shared" si="37"/>
        <v>1049950045.5976851</v>
      </c>
      <c r="K59" s="86">
        <f t="shared" si="37"/>
        <v>548831717.64999998</v>
      </c>
      <c r="L59" s="86">
        <f t="shared" si="37"/>
        <v>501118327.94768494</v>
      </c>
      <c r="M59" s="86">
        <f t="shared" si="37"/>
        <v>2.1999999999999997</v>
      </c>
      <c r="N59" s="86">
        <f t="shared" si="37"/>
        <v>2.1999999999999997</v>
      </c>
      <c r="O59" s="86">
        <f t="shared" si="37"/>
        <v>2.1999999999999997</v>
      </c>
      <c r="P59" s="86">
        <f t="shared" si="37"/>
        <v>254322295.91571665</v>
      </c>
      <c r="Q59" s="86">
        <f t="shared" si="37"/>
        <v>191919505.81152096</v>
      </c>
      <c r="R59" s="86">
        <f t="shared" si="37"/>
        <v>54876526.220447391</v>
      </c>
      <c r="S59" s="86">
        <f t="shared" si="37"/>
        <v>0</v>
      </c>
      <c r="T59" s="86">
        <f t="shared" si="37"/>
        <v>100223665.58953701</v>
      </c>
      <c r="U59" s="86">
        <f t="shared" si="37"/>
        <v>12153076.23</v>
      </c>
      <c r="V59" s="86">
        <f t="shared" si="37"/>
        <v>176747353.18000004</v>
      </c>
      <c r="W59" s="86">
        <f t="shared" si="37"/>
        <v>121184936.37</v>
      </c>
      <c r="X59" s="86">
        <f t="shared" si="37"/>
        <v>43838139.649999999</v>
      </c>
      <c r="Y59" s="86">
        <f t="shared" si="37"/>
        <v>341770429.19999993</v>
      </c>
      <c r="Z59" s="239">
        <f t="shared" si="37"/>
        <v>159347898.74768502</v>
      </c>
      <c r="AA59" s="86">
        <f t="shared" si="37"/>
        <v>375838745.96076369</v>
      </c>
      <c r="AB59" s="86">
        <f t="shared" si="37"/>
        <v>341770429.19999993</v>
      </c>
      <c r="AC59" s="92">
        <f t="shared" si="37"/>
        <v>159347898.74768502</v>
      </c>
      <c r="AD59" s="86">
        <f t="shared" si="37"/>
        <v>17178007.579999998</v>
      </c>
      <c r="AE59" s="86">
        <f t="shared" si="37"/>
        <v>27432082.73</v>
      </c>
      <c r="AF59" s="86">
        <f t="shared" si="37"/>
        <v>1222881.78</v>
      </c>
      <c r="AG59" s="86">
        <f t="shared" si="37"/>
        <v>45832972.089999996</v>
      </c>
    </row>
    <row r="60" spans="1:33">
      <c r="A60" s="4">
        <v>246</v>
      </c>
      <c r="B60" s="4">
        <v>4</v>
      </c>
      <c r="C60" s="5" t="s">
        <v>138</v>
      </c>
      <c r="D60" s="5" t="s">
        <v>139</v>
      </c>
      <c r="E60" s="76">
        <v>10692</v>
      </c>
      <c r="F60" s="5" t="s">
        <v>140</v>
      </c>
      <c r="G60" s="77">
        <f>'1 OPเขต4'!N60</f>
        <v>47902756.720000006</v>
      </c>
      <c r="H60" s="84">
        <f>'2 IP เขต4'!L59</f>
        <v>66398943.784830809</v>
      </c>
      <c r="I60" s="84">
        <f>'3 PP เขต4'!K59</f>
        <v>10834336.289999999</v>
      </c>
      <c r="J60" s="10">
        <f t="shared" si="0"/>
        <v>125136036.7948308</v>
      </c>
      <c r="K60" s="77">
        <f>'4 หักเงินเดือนเขต4'!N59</f>
        <v>107339241.05</v>
      </c>
      <c r="L60" s="84">
        <f t="shared" si="1"/>
        <v>17796795.744830802</v>
      </c>
      <c r="M60" s="213">
        <v>0.2</v>
      </c>
      <c r="N60" s="213">
        <v>0.2</v>
      </c>
      <c r="O60" s="213">
        <v>0.2</v>
      </c>
      <c r="P60" s="77">
        <f t="shared" ref="P60:P65" si="38">G60*L60/J60</f>
        <v>6812710.3814061144</v>
      </c>
      <c r="Q60" s="77">
        <f t="shared" ref="Q60:Q65" si="39">H60*L60/J60</f>
        <v>9443230.5072007086</v>
      </c>
      <c r="R60" s="77">
        <f t="shared" ref="R60:R65" si="40">I60*L60/J60</f>
        <v>1540854.8562239821</v>
      </c>
      <c r="T60" s="77">
        <f t="shared" si="5"/>
        <v>3559359.1489661615</v>
      </c>
      <c r="U60" s="77">
        <v>1162631.3600000001</v>
      </c>
      <c r="V60" s="238">
        <v>14454448.9</v>
      </c>
      <c r="W60" s="238">
        <v>15879809.02</v>
      </c>
      <c r="X60" s="238">
        <v>3782782.89</v>
      </c>
      <c r="Y60" s="73">
        <f t="shared" ref="Y60:Y65" si="41">SUM(V60:X60)</f>
        <v>34117040.810000002</v>
      </c>
      <c r="Z60" s="73">
        <f t="shared" ref="Z60:Z65" si="42">L60-Y60</f>
        <v>-16320245.0651692</v>
      </c>
      <c r="AA60" s="84">
        <f t="shared" si="30"/>
        <v>13347596.808623102</v>
      </c>
      <c r="AB60" s="77">
        <v>34117040.810000002</v>
      </c>
      <c r="AC60" s="78">
        <f t="shared" si="9"/>
        <v>-16320245.0651692</v>
      </c>
      <c r="AD60" s="80"/>
      <c r="AE60" s="80"/>
      <c r="AF60" s="80"/>
      <c r="AG60" s="80"/>
    </row>
    <row r="61" spans="1:33">
      <c r="A61" s="4">
        <v>247</v>
      </c>
      <c r="B61" s="4">
        <v>4</v>
      </c>
      <c r="C61" s="5" t="s">
        <v>138</v>
      </c>
      <c r="D61" s="5" t="s">
        <v>139</v>
      </c>
      <c r="E61" s="76">
        <v>10693</v>
      </c>
      <c r="F61" s="5" t="s">
        <v>141</v>
      </c>
      <c r="G61" s="77">
        <f>'1 OPเขต4'!N61</f>
        <v>43649949.720000006</v>
      </c>
      <c r="H61" s="84">
        <f>'2 IP เขต4'!L60</f>
        <v>52959845.572000004</v>
      </c>
      <c r="I61" s="84">
        <f>'3 PP เขต4'!K60</f>
        <v>9614773.129999999</v>
      </c>
      <c r="J61" s="10">
        <f t="shared" si="0"/>
        <v>106224568.42200001</v>
      </c>
      <c r="K61" s="77">
        <f>'4 หักเงินเดือนเขต4'!N60</f>
        <v>87805606.169999987</v>
      </c>
      <c r="L61" s="84">
        <f t="shared" si="1"/>
        <v>18418962.252000019</v>
      </c>
      <c r="M61" s="213">
        <v>0.2</v>
      </c>
      <c r="N61" s="213">
        <v>0.2</v>
      </c>
      <c r="O61" s="213">
        <v>0.2</v>
      </c>
      <c r="P61" s="77">
        <f t="shared" si="38"/>
        <v>7568745.989161076</v>
      </c>
      <c r="Q61" s="77">
        <f t="shared" si="39"/>
        <v>9183048.8083243761</v>
      </c>
      <c r="R61" s="77">
        <f t="shared" si="40"/>
        <v>1667167.4545145656</v>
      </c>
      <c r="T61" s="77">
        <f t="shared" si="5"/>
        <v>3683792.4504000037</v>
      </c>
      <c r="U61" s="77">
        <v>1058992.75</v>
      </c>
      <c r="V61" s="238">
        <v>13321567.82</v>
      </c>
      <c r="W61" s="238">
        <v>12449755.060000001</v>
      </c>
      <c r="X61" s="238">
        <v>3453348.57</v>
      </c>
      <c r="Y61" s="73">
        <f t="shared" si="41"/>
        <v>29224671.450000003</v>
      </c>
      <c r="Z61" s="73">
        <f t="shared" si="42"/>
        <v>-10805709.197999984</v>
      </c>
      <c r="AA61" s="84">
        <f t="shared" si="30"/>
        <v>13814221.689000014</v>
      </c>
      <c r="AB61" s="77">
        <v>29224671.450000003</v>
      </c>
      <c r="AC61" s="78">
        <f t="shared" si="9"/>
        <v>-10805709.197999984</v>
      </c>
      <c r="AD61" s="80"/>
      <c r="AE61" s="80"/>
      <c r="AF61" s="80"/>
      <c r="AG61" s="80"/>
    </row>
    <row r="62" spans="1:33">
      <c r="A62" s="4">
        <v>248</v>
      </c>
      <c r="B62" s="4">
        <v>4</v>
      </c>
      <c r="C62" s="5" t="s">
        <v>138</v>
      </c>
      <c r="D62" s="5" t="s">
        <v>139</v>
      </c>
      <c r="E62" s="76">
        <v>10798</v>
      </c>
      <c r="F62" s="5" t="s">
        <v>142</v>
      </c>
      <c r="G62" s="77">
        <f>'1 OPเขต4'!N62</f>
        <v>24566151.220000003</v>
      </c>
      <c r="H62" s="84">
        <f>'2 IP เขต4'!L61</f>
        <v>10109874.478</v>
      </c>
      <c r="I62" s="84">
        <f>'3 PP เขต4'!K61</f>
        <v>5494567.0199999996</v>
      </c>
      <c r="J62" s="10">
        <f t="shared" si="0"/>
        <v>40170592.717999995</v>
      </c>
      <c r="K62" s="77">
        <f>'4 หักเงินเดือนเขต4'!N61</f>
        <v>26480387.460000001</v>
      </c>
      <c r="L62" s="84">
        <f t="shared" si="1"/>
        <v>13690205.257999994</v>
      </c>
      <c r="M62" s="213">
        <v>0.2</v>
      </c>
      <c r="N62" s="213">
        <v>0.2</v>
      </c>
      <c r="O62" s="213">
        <v>0.2</v>
      </c>
      <c r="P62" s="77">
        <f t="shared" si="38"/>
        <v>8372185.4681563536</v>
      </c>
      <c r="Q62" s="77">
        <f t="shared" si="39"/>
        <v>3445462.149589275</v>
      </c>
      <c r="R62" s="77">
        <f t="shared" si="40"/>
        <v>1872557.6402543674</v>
      </c>
      <c r="T62" s="77">
        <f t="shared" si="5"/>
        <v>2738041.0515999994</v>
      </c>
      <c r="U62" s="77">
        <v>596892.22</v>
      </c>
      <c r="V62" s="238">
        <v>9874814.5199999996</v>
      </c>
      <c r="W62" s="238">
        <v>3840038.58</v>
      </c>
      <c r="X62" s="238">
        <v>2206435.19</v>
      </c>
      <c r="Y62" s="73">
        <f t="shared" si="41"/>
        <v>15921288.289999999</v>
      </c>
      <c r="Z62" s="73">
        <f t="shared" si="42"/>
        <v>-2231083.0320000052</v>
      </c>
      <c r="AA62" s="84">
        <f t="shared" si="30"/>
        <v>10267653.943499995</v>
      </c>
      <c r="AB62" s="77">
        <v>15921288.289999999</v>
      </c>
      <c r="AC62" s="78">
        <f t="shared" si="9"/>
        <v>-2231083.0320000052</v>
      </c>
      <c r="AD62" s="80"/>
      <c r="AE62" s="80"/>
      <c r="AF62" s="80"/>
      <c r="AG62" s="80"/>
    </row>
    <row r="63" spans="1:33">
      <c r="A63" s="4">
        <v>249</v>
      </c>
      <c r="B63" s="4">
        <v>4</v>
      </c>
      <c r="C63" s="5" t="s">
        <v>138</v>
      </c>
      <c r="D63" s="5" t="s">
        <v>139</v>
      </c>
      <c r="E63" s="76">
        <v>10799</v>
      </c>
      <c r="F63" s="5" t="s">
        <v>143</v>
      </c>
      <c r="G63" s="77">
        <f>'1 OPเขต4'!N63</f>
        <v>21761451.920000002</v>
      </c>
      <c r="H63" s="84">
        <f>'2 IP เขต4'!L62</f>
        <v>7927822.3210000005</v>
      </c>
      <c r="I63" s="84">
        <f>'3 PP เขต4'!K62</f>
        <v>5044351.75</v>
      </c>
      <c r="J63" s="10">
        <f t="shared" si="0"/>
        <v>34733625.991000004</v>
      </c>
      <c r="K63" s="77">
        <f>'4 หักเงินเดือนเขต4'!N62</f>
        <v>21782988.34</v>
      </c>
      <c r="L63" s="84">
        <f t="shared" si="1"/>
        <v>12950637.651000004</v>
      </c>
      <c r="M63" s="213">
        <v>0.2</v>
      </c>
      <c r="N63" s="213">
        <v>0.2</v>
      </c>
      <c r="O63" s="213">
        <v>0.2</v>
      </c>
      <c r="P63" s="77">
        <f t="shared" si="38"/>
        <v>8113885.9112666016</v>
      </c>
      <c r="Q63" s="77">
        <f t="shared" si="39"/>
        <v>2955935.3885881146</v>
      </c>
      <c r="R63" s="77">
        <f t="shared" si="40"/>
        <v>1880816.3511452877</v>
      </c>
      <c r="T63" s="77">
        <f t="shared" si="5"/>
        <v>2590127.5302000009</v>
      </c>
      <c r="U63" s="77">
        <v>528393.61</v>
      </c>
      <c r="V63" s="238">
        <v>9173587</v>
      </c>
      <c r="W63" s="238">
        <v>2487969.6800000002</v>
      </c>
      <c r="X63" s="238">
        <v>1999386.41</v>
      </c>
      <c r="Y63" s="73">
        <f t="shared" si="41"/>
        <v>13660943.09</v>
      </c>
      <c r="Z63" s="73">
        <f t="shared" si="42"/>
        <v>-710305.43899999559</v>
      </c>
      <c r="AA63" s="84">
        <f t="shared" si="30"/>
        <v>9712978.2382500023</v>
      </c>
      <c r="AB63" s="77">
        <v>13660943.09</v>
      </c>
      <c r="AC63" s="78">
        <f t="shared" si="9"/>
        <v>-710305.43899999559</v>
      </c>
      <c r="AD63" s="80"/>
      <c r="AE63" s="80"/>
      <c r="AF63" s="80"/>
      <c r="AG63" s="80"/>
    </row>
    <row r="64" spans="1:33">
      <c r="A64" s="4">
        <v>250</v>
      </c>
      <c r="B64" s="4">
        <v>4</v>
      </c>
      <c r="C64" s="5" t="s">
        <v>138</v>
      </c>
      <c r="D64" s="5" t="s">
        <v>139</v>
      </c>
      <c r="E64" s="76">
        <v>10800</v>
      </c>
      <c r="F64" s="5" t="s">
        <v>144</v>
      </c>
      <c r="G64" s="77">
        <f>'1 OPเขต4'!N64</f>
        <v>12558162.24</v>
      </c>
      <c r="H64" s="84">
        <f>'2 IP เขต4'!L63</f>
        <v>4365922.9679999994</v>
      </c>
      <c r="I64" s="84">
        <f>'3 PP เขต4'!K63</f>
        <v>3419129.25</v>
      </c>
      <c r="J64" s="10">
        <f t="shared" si="0"/>
        <v>20343214.458000001</v>
      </c>
      <c r="K64" s="77">
        <f>'4 หักเงินเดือนเขต4'!N63</f>
        <v>13344812.670000002</v>
      </c>
      <c r="L64" s="84">
        <f t="shared" si="1"/>
        <v>6998401.7879999988</v>
      </c>
      <c r="M64" s="213">
        <v>0.2</v>
      </c>
      <c r="N64" s="213">
        <v>0.2</v>
      </c>
      <c r="O64" s="213">
        <v>0.2</v>
      </c>
      <c r="P64" s="77">
        <f t="shared" si="38"/>
        <v>4320215.2371671209</v>
      </c>
      <c r="Q64" s="77">
        <f t="shared" si="39"/>
        <v>1501949.6141380873</v>
      </c>
      <c r="R64" s="77">
        <f t="shared" si="40"/>
        <v>1176236.9366947906</v>
      </c>
      <c r="T64" s="77">
        <f t="shared" si="5"/>
        <v>1399680.3576</v>
      </c>
      <c r="U64" s="77">
        <v>304525.45</v>
      </c>
      <c r="V64" s="238">
        <v>6645994.3799999999</v>
      </c>
      <c r="W64" s="238">
        <v>1691715.52</v>
      </c>
      <c r="X64" s="238">
        <v>1258002.6399999999</v>
      </c>
      <c r="Y64" s="73">
        <f t="shared" si="41"/>
        <v>9595712.540000001</v>
      </c>
      <c r="Z64" s="73">
        <f t="shared" si="42"/>
        <v>-2597310.7520000022</v>
      </c>
      <c r="AA64" s="84">
        <f t="shared" si="30"/>
        <v>5248801.3409999991</v>
      </c>
      <c r="AB64" s="77">
        <v>9595712.540000001</v>
      </c>
      <c r="AC64" s="78">
        <f t="shared" si="9"/>
        <v>-2597310.7520000022</v>
      </c>
      <c r="AD64" s="80"/>
      <c r="AE64" s="80"/>
      <c r="AF64" s="80"/>
      <c r="AG64" s="80"/>
    </row>
    <row r="65" spans="1:33">
      <c r="A65" s="4">
        <v>251</v>
      </c>
      <c r="B65" s="4">
        <v>4</v>
      </c>
      <c r="C65" s="5" t="s">
        <v>138</v>
      </c>
      <c r="D65" s="5" t="s">
        <v>139</v>
      </c>
      <c r="E65" s="76">
        <v>10801</v>
      </c>
      <c r="F65" s="5" t="s">
        <v>145</v>
      </c>
      <c r="G65" s="77">
        <f>'1 OPเขต4'!N65</f>
        <v>10156133.780000001</v>
      </c>
      <c r="H65" s="84">
        <f>'2 IP เขต4'!L64</f>
        <v>5107598.3339999998</v>
      </c>
      <c r="I65" s="84">
        <f>'3 PP เขต4'!K64</f>
        <v>2424679.59</v>
      </c>
      <c r="J65" s="10">
        <f t="shared" si="0"/>
        <v>17688411.704</v>
      </c>
      <c r="K65" s="77">
        <f>'4 หักเงินเดือนเขต4'!N64</f>
        <v>12028616.440000001</v>
      </c>
      <c r="L65" s="84">
        <f t="shared" si="1"/>
        <v>5659795.2639999986</v>
      </c>
      <c r="M65" s="213">
        <v>0.2</v>
      </c>
      <c r="N65" s="213">
        <v>0.2</v>
      </c>
      <c r="O65" s="213">
        <v>0.2</v>
      </c>
      <c r="P65" s="77">
        <f t="shared" si="38"/>
        <v>3249677.7455488383</v>
      </c>
      <c r="Q65" s="77">
        <f t="shared" si="39"/>
        <v>1634288.1059609398</v>
      </c>
      <c r="R65" s="77">
        <f t="shared" si="40"/>
        <v>775829.41249022027</v>
      </c>
      <c r="T65" s="77">
        <f t="shared" si="5"/>
        <v>1131959.0527999997</v>
      </c>
      <c r="U65" s="77">
        <v>245916.37999999998</v>
      </c>
      <c r="V65" s="238">
        <v>5421479.2300000004</v>
      </c>
      <c r="W65" s="238">
        <v>1697612.91</v>
      </c>
      <c r="X65" s="238">
        <v>940594.04</v>
      </c>
      <c r="Y65" s="73">
        <f t="shared" si="41"/>
        <v>8059686.1800000006</v>
      </c>
      <c r="Z65" s="73">
        <f t="shared" si="42"/>
        <v>-2399890.9160000021</v>
      </c>
      <c r="AA65" s="84">
        <f t="shared" si="30"/>
        <v>4244846.4479999989</v>
      </c>
      <c r="AB65" s="77">
        <v>8059686.1800000006</v>
      </c>
      <c r="AC65" s="78">
        <f t="shared" si="9"/>
        <v>-2399890.9160000021</v>
      </c>
      <c r="AD65" s="80"/>
      <c r="AE65" s="80"/>
      <c r="AF65" s="80"/>
      <c r="AG65" s="80"/>
    </row>
    <row r="66" spans="1:33">
      <c r="A66" s="44"/>
      <c r="B66" s="45"/>
      <c r="C66" s="40"/>
      <c r="D66" s="47" t="s">
        <v>172</v>
      </c>
      <c r="E66" s="48"/>
      <c r="F66" s="48"/>
      <c r="G66" s="86">
        <f t="shared" ref="G66:AG66" si="43">G60+G61+G62+G63+G64+G65</f>
        <v>160594605.60000002</v>
      </c>
      <c r="H66" s="86">
        <f t="shared" si="43"/>
        <v>146870007.45783079</v>
      </c>
      <c r="I66" s="86">
        <f t="shared" si="43"/>
        <v>36831837.030000001</v>
      </c>
      <c r="J66" s="86">
        <f t="shared" si="43"/>
        <v>344296450.08783078</v>
      </c>
      <c r="K66" s="86">
        <f t="shared" si="43"/>
        <v>268781652.13</v>
      </c>
      <c r="L66" s="86">
        <f t="shared" si="43"/>
        <v>75514797.957830817</v>
      </c>
      <c r="M66" s="86">
        <f t="shared" si="43"/>
        <v>1.2</v>
      </c>
      <c r="N66" s="86">
        <f t="shared" si="43"/>
        <v>1.2</v>
      </c>
      <c r="O66" s="86">
        <f t="shared" si="43"/>
        <v>1.2</v>
      </c>
      <c r="P66" s="86">
        <f t="shared" si="43"/>
        <v>38437420.732706107</v>
      </c>
      <c r="Q66" s="86">
        <f t="shared" si="43"/>
        <v>28163914.573801499</v>
      </c>
      <c r="R66" s="86">
        <f t="shared" si="43"/>
        <v>8913462.6513232142</v>
      </c>
      <c r="S66" s="86">
        <f t="shared" si="43"/>
        <v>0</v>
      </c>
      <c r="T66" s="86">
        <f t="shared" si="43"/>
        <v>15102959.591566166</v>
      </c>
      <c r="U66" s="86">
        <f t="shared" si="43"/>
        <v>3897351.77</v>
      </c>
      <c r="V66" s="86">
        <f t="shared" si="43"/>
        <v>58891891.849999994</v>
      </c>
      <c r="W66" s="86">
        <f t="shared" si="43"/>
        <v>38046900.769999996</v>
      </c>
      <c r="X66" s="86">
        <f t="shared" si="43"/>
        <v>13640549.740000002</v>
      </c>
      <c r="Y66" s="86">
        <f t="shared" si="43"/>
        <v>110579342.36000003</v>
      </c>
      <c r="Z66" s="239">
        <f t="shared" si="43"/>
        <v>-35064544.40216919</v>
      </c>
      <c r="AA66" s="86">
        <f t="shared" si="43"/>
        <v>56636098.468373112</v>
      </c>
      <c r="AB66" s="86">
        <f t="shared" si="43"/>
        <v>110579342.36000003</v>
      </c>
      <c r="AC66" s="92">
        <f t="shared" si="43"/>
        <v>-35064544.40216919</v>
      </c>
      <c r="AD66" s="86">
        <f t="shared" si="43"/>
        <v>0</v>
      </c>
      <c r="AE66" s="86">
        <f t="shared" si="43"/>
        <v>0</v>
      </c>
      <c r="AF66" s="86">
        <f t="shared" si="43"/>
        <v>0</v>
      </c>
      <c r="AG66" s="86">
        <f t="shared" si="43"/>
        <v>0</v>
      </c>
    </row>
    <row r="67" spans="1:33">
      <c r="A67" s="4">
        <v>252</v>
      </c>
      <c r="B67" s="4">
        <v>4</v>
      </c>
      <c r="C67" s="5" t="s">
        <v>146</v>
      </c>
      <c r="D67" s="5" t="s">
        <v>147</v>
      </c>
      <c r="E67" s="76">
        <v>10661</v>
      </c>
      <c r="F67" s="5" t="s">
        <v>148</v>
      </c>
      <c r="G67" s="77">
        <f>'1 OPเขต4'!N67</f>
        <v>131315407.24000001</v>
      </c>
      <c r="H67" s="84">
        <f>'2 IP เขต4'!L66</f>
        <v>353776634.13418657</v>
      </c>
      <c r="I67" s="84">
        <f>'3 PP เขต4'!K66</f>
        <v>30613013.800000001</v>
      </c>
      <c r="J67" s="10">
        <f t="shared" si="0"/>
        <v>515705055.17418659</v>
      </c>
      <c r="K67" s="77">
        <f>'4 หักเงินเดือนเขต4'!N66</f>
        <v>281624830.76999998</v>
      </c>
      <c r="L67" s="84">
        <f t="shared" si="1"/>
        <v>234080224.40418661</v>
      </c>
      <c r="M67" s="213">
        <v>0.2</v>
      </c>
      <c r="N67" s="213">
        <v>0.2</v>
      </c>
      <c r="O67" s="213">
        <v>0.2</v>
      </c>
      <c r="P67" s="77">
        <f t="shared" ref="P67:P78" si="44">G67*L67/J67</f>
        <v>59604496.186456904</v>
      </c>
      <c r="Q67" s="77">
        <f t="shared" ref="Q67:Q78" si="45">H67*L67/J67</f>
        <v>160580380.34767228</v>
      </c>
      <c r="R67" s="77">
        <f t="shared" ref="R67:R78" si="46">I67*L67/J67</f>
        <v>13895347.870057389</v>
      </c>
      <c r="T67" s="77">
        <f t="shared" si="5"/>
        <v>46816044.880837314</v>
      </c>
      <c r="U67" s="77">
        <v>5754494.9800000004</v>
      </c>
      <c r="V67" s="238">
        <v>41946033.850000001</v>
      </c>
      <c r="W67" s="238">
        <v>97020140.329999998</v>
      </c>
      <c r="X67" s="238">
        <v>11684949.789999999</v>
      </c>
      <c r="Y67" s="73">
        <f t="shared" ref="Y67:Y78" si="47">SUM(V67:X67)</f>
        <v>150651123.97</v>
      </c>
      <c r="Z67" s="73">
        <f t="shared" ref="Z67:Z78" si="48">L67-Y67</f>
        <v>83429100.434186608</v>
      </c>
      <c r="AA67" s="84">
        <f t="shared" si="30"/>
        <v>175560168.30313995</v>
      </c>
      <c r="AB67" s="77">
        <v>150651123.97</v>
      </c>
      <c r="AC67" s="78">
        <f t="shared" si="9"/>
        <v>83429100.434186608</v>
      </c>
      <c r="AD67" s="77">
        <v>0</v>
      </c>
      <c r="AE67" s="77">
        <v>28443363.07</v>
      </c>
      <c r="AF67" s="77">
        <v>0</v>
      </c>
      <c r="AG67" s="77">
        <v>28443363.07</v>
      </c>
    </row>
    <row r="68" spans="1:33">
      <c r="A68" s="4">
        <v>253</v>
      </c>
      <c r="B68" s="4">
        <v>4</v>
      </c>
      <c r="C68" s="5" t="s">
        <v>146</v>
      </c>
      <c r="D68" s="5" t="s">
        <v>147</v>
      </c>
      <c r="E68" s="76">
        <v>10695</v>
      </c>
      <c r="F68" s="5" t="s">
        <v>149</v>
      </c>
      <c r="G68" s="77">
        <f>'1 OPเขต4'!N68</f>
        <v>60548803.100000001</v>
      </c>
      <c r="H68" s="84">
        <f>'2 IP เขต4'!L67</f>
        <v>126681181.10722809</v>
      </c>
      <c r="I68" s="84">
        <f>'3 PP เขต4'!K67</f>
        <v>14134306.49</v>
      </c>
      <c r="J68" s="10">
        <f t="shared" si="0"/>
        <v>201364290.6972281</v>
      </c>
      <c r="K68" s="77">
        <f>'4 หักเงินเดือนเขต4'!N67</f>
        <v>161692271.43000001</v>
      </c>
      <c r="L68" s="84">
        <f t="shared" si="1"/>
        <v>39672019.267228097</v>
      </c>
      <c r="M68" s="213">
        <v>0.2</v>
      </c>
      <c r="N68" s="213">
        <v>0.2</v>
      </c>
      <c r="O68" s="213">
        <v>0.2</v>
      </c>
      <c r="P68" s="77">
        <f t="shared" si="44"/>
        <v>11929092.665206436</v>
      </c>
      <c r="Q68" s="77">
        <f t="shared" si="45"/>
        <v>24958239.816402297</v>
      </c>
      <c r="R68" s="77">
        <f t="shared" si="46"/>
        <v>2784686.7856193632</v>
      </c>
      <c r="T68" s="77">
        <f t="shared" si="5"/>
        <v>7934403.8534456193</v>
      </c>
      <c r="U68" s="77">
        <v>2659972.96</v>
      </c>
      <c r="V68" s="238">
        <v>18609696.739999998</v>
      </c>
      <c r="W68" s="238">
        <v>15871509.66</v>
      </c>
      <c r="X68" s="238">
        <v>5249776.13</v>
      </c>
      <c r="Y68" s="73">
        <f t="shared" si="47"/>
        <v>39730982.530000001</v>
      </c>
      <c r="Z68" s="73">
        <f t="shared" si="48"/>
        <v>-58963.262771904469</v>
      </c>
      <c r="AA68" s="84">
        <f t="shared" si="30"/>
        <v>29754014.450421073</v>
      </c>
      <c r="AB68" s="77">
        <v>39730982.530000001</v>
      </c>
      <c r="AC68" s="78">
        <f t="shared" si="9"/>
        <v>-58963.262771904469</v>
      </c>
      <c r="AD68" s="80"/>
      <c r="AE68" s="80"/>
      <c r="AF68" s="80"/>
      <c r="AG68" s="80"/>
    </row>
    <row r="69" spans="1:33">
      <c r="A69" s="4">
        <v>254</v>
      </c>
      <c r="B69" s="4">
        <v>4</v>
      </c>
      <c r="C69" s="5" t="s">
        <v>146</v>
      </c>
      <c r="D69" s="5" t="s">
        <v>147</v>
      </c>
      <c r="E69" s="76">
        <v>10807</v>
      </c>
      <c r="F69" s="5" t="s">
        <v>150</v>
      </c>
      <c r="G69" s="77">
        <f>'1 OPเขต4'!N69</f>
        <v>50088156.550000004</v>
      </c>
      <c r="H69" s="84">
        <f>'2 IP เขต4'!L68</f>
        <v>20219552.976</v>
      </c>
      <c r="I69" s="84">
        <f>'3 PP เขต4'!K68</f>
        <v>13829963.979999999</v>
      </c>
      <c r="J69" s="10">
        <f t="shared" si="0"/>
        <v>84137673.506000012</v>
      </c>
      <c r="K69" s="77">
        <f>'4 หักเงินเดือนเขต4'!N68</f>
        <v>43801440.670000002</v>
      </c>
      <c r="L69" s="84">
        <f t="shared" si="1"/>
        <v>40336232.83600001</v>
      </c>
      <c r="M69" s="213">
        <v>0.2</v>
      </c>
      <c r="N69" s="213">
        <v>0.2</v>
      </c>
      <c r="O69" s="213">
        <v>0.2</v>
      </c>
      <c r="P69" s="77">
        <f t="shared" si="44"/>
        <v>24012638.580774914</v>
      </c>
      <c r="Q69" s="77">
        <f t="shared" si="45"/>
        <v>9693405.6136174519</v>
      </c>
      <c r="R69" s="77">
        <f t="shared" si="46"/>
        <v>6630188.6416076394</v>
      </c>
      <c r="T69" s="77">
        <f t="shared" si="5"/>
        <v>8067246.5672000013</v>
      </c>
      <c r="U69" s="77">
        <v>2194557.38</v>
      </c>
      <c r="V69" s="238">
        <v>17564153.77</v>
      </c>
      <c r="W69" s="238">
        <v>5340234.34</v>
      </c>
      <c r="X69" s="238">
        <v>5172791.84</v>
      </c>
      <c r="Y69" s="73">
        <f t="shared" si="47"/>
        <v>28077179.949999999</v>
      </c>
      <c r="Z69" s="73">
        <f t="shared" si="48"/>
        <v>12259052.886000011</v>
      </c>
      <c r="AA69" s="84">
        <f t="shared" si="30"/>
        <v>30252174.627000008</v>
      </c>
      <c r="AB69" s="77">
        <v>28077179.949999999</v>
      </c>
      <c r="AC69" s="78">
        <f t="shared" si="9"/>
        <v>12259052.886000011</v>
      </c>
      <c r="AD69" s="77">
        <v>0</v>
      </c>
      <c r="AE69" s="77">
        <v>2541345.85</v>
      </c>
      <c r="AF69" s="77">
        <v>0</v>
      </c>
      <c r="AG69" s="77">
        <v>2541345.85</v>
      </c>
    </row>
    <row r="70" spans="1:33">
      <c r="A70" s="4">
        <v>255</v>
      </c>
      <c r="B70" s="4">
        <v>4</v>
      </c>
      <c r="C70" s="5" t="s">
        <v>146</v>
      </c>
      <c r="D70" s="5" t="s">
        <v>147</v>
      </c>
      <c r="E70" s="76">
        <v>10808</v>
      </c>
      <c r="F70" s="5" t="s">
        <v>151</v>
      </c>
      <c r="G70" s="77">
        <f>'1 OPเขต4'!N70</f>
        <v>33790072.950000003</v>
      </c>
      <c r="H70" s="84">
        <f>'2 IP เขต4'!L69</f>
        <v>11694225.85</v>
      </c>
      <c r="I70" s="84">
        <f>'3 PP เขต4'!K69</f>
        <v>9090203.1300000008</v>
      </c>
      <c r="J70" s="10">
        <f t="shared" ref="J70:J83" si="49">G70+H70+I70</f>
        <v>54574501.930000007</v>
      </c>
      <c r="K70" s="77">
        <f>'4 หักเงินเดือนเขต4'!N69</f>
        <v>32742335.27</v>
      </c>
      <c r="L70" s="84">
        <f t="shared" si="1"/>
        <v>21832166.660000008</v>
      </c>
      <c r="M70" s="213">
        <v>0.2</v>
      </c>
      <c r="N70" s="213">
        <v>0.2</v>
      </c>
      <c r="O70" s="213">
        <v>0.2</v>
      </c>
      <c r="P70" s="77">
        <f t="shared" si="44"/>
        <v>13517494.031263586</v>
      </c>
      <c r="Q70" s="77">
        <f t="shared" si="45"/>
        <v>4678197.3025489822</v>
      </c>
      <c r="R70" s="77">
        <f t="shared" si="46"/>
        <v>3636475.3261874374</v>
      </c>
      <c r="T70" s="77">
        <f t="shared" si="5"/>
        <v>4366433.3320000013</v>
      </c>
      <c r="U70" s="77">
        <v>1481665.14</v>
      </c>
      <c r="V70" s="238">
        <v>11328182.23</v>
      </c>
      <c r="W70" s="238">
        <v>2925141.1</v>
      </c>
      <c r="X70" s="238">
        <v>3395446.05</v>
      </c>
      <c r="Y70" s="73">
        <f t="shared" si="47"/>
        <v>17648769.379999999</v>
      </c>
      <c r="Z70" s="73">
        <f t="shared" si="48"/>
        <v>4183397.2800000086</v>
      </c>
      <c r="AA70" s="84">
        <f t="shared" si="30"/>
        <v>16374124.995000005</v>
      </c>
      <c r="AB70" s="77">
        <v>17648769.379999999</v>
      </c>
      <c r="AC70" s="78">
        <f t="shared" si="9"/>
        <v>4183397.2800000086</v>
      </c>
      <c r="AD70" s="80"/>
      <c r="AE70" s="80"/>
      <c r="AF70" s="80"/>
      <c r="AG70" s="80"/>
    </row>
    <row r="71" spans="1:33">
      <c r="A71" s="4">
        <v>256</v>
      </c>
      <c r="B71" s="4">
        <v>4</v>
      </c>
      <c r="C71" s="5" t="s">
        <v>146</v>
      </c>
      <c r="D71" s="5" t="s">
        <v>147</v>
      </c>
      <c r="E71" s="76">
        <v>10809</v>
      </c>
      <c r="F71" s="5" t="s">
        <v>152</v>
      </c>
      <c r="G71" s="77">
        <f>'1 OPเขต4'!N71</f>
        <v>25742640.150000002</v>
      </c>
      <c r="H71" s="84">
        <f>'2 IP เขต4'!L70</f>
        <v>9859110.1549999993</v>
      </c>
      <c r="I71" s="84">
        <f>'3 PP เขต4'!K70</f>
        <v>6529215.1699999999</v>
      </c>
      <c r="J71" s="10">
        <f t="shared" si="49"/>
        <v>42130965.475000001</v>
      </c>
      <c r="K71" s="77">
        <f>'4 หักเงินเดือนเขต4'!N70</f>
        <v>19092197.309999999</v>
      </c>
      <c r="L71" s="84">
        <f t="shared" ref="L71:L83" si="50">J71-K71</f>
        <v>23038768.165000003</v>
      </c>
      <c r="M71" s="213">
        <v>0.2</v>
      </c>
      <c r="N71" s="213">
        <v>0.2</v>
      </c>
      <c r="O71" s="213">
        <v>0.2</v>
      </c>
      <c r="P71" s="77">
        <f t="shared" si="44"/>
        <v>14077026.521568717</v>
      </c>
      <c r="Q71" s="77">
        <f t="shared" si="45"/>
        <v>5391325.6108271563</v>
      </c>
      <c r="R71" s="77">
        <f t="shared" si="46"/>
        <v>3570416.0326041305</v>
      </c>
      <c r="T71" s="77">
        <f t="shared" ref="T71:T83" si="51">(P71*M71)+(N71*Q71)+(O71*R71)</f>
        <v>4607753.6330000013</v>
      </c>
      <c r="U71" s="77">
        <v>1131910.03</v>
      </c>
      <c r="V71" s="238">
        <v>10406232.09</v>
      </c>
      <c r="W71" s="238">
        <v>3660523.07</v>
      </c>
      <c r="X71" s="238">
        <v>2526955.4300000002</v>
      </c>
      <c r="Y71" s="73">
        <f t="shared" si="47"/>
        <v>16593710.59</v>
      </c>
      <c r="Z71" s="73">
        <f t="shared" si="48"/>
        <v>6445057.575000003</v>
      </c>
      <c r="AA71" s="84">
        <f t="shared" si="30"/>
        <v>17279076.123750001</v>
      </c>
      <c r="AB71" s="77">
        <v>16593710.59</v>
      </c>
      <c r="AC71" s="78">
        <f t="shared" ref="AC71:AC78" si="52">L71-AB71</f>
        <v>6445057.575000003</v>
      </c>
      <c r="AD71" s="77">
        <v>34331.599999999999</v>
      </c>
      <c r="AE71" s="77">
        <v>529184.23</v>
      </c>
      <c r="AF71" s="77">
        <v>121849.71</v>
      </c>
      <c r="AG71" s="77">
        <v>685365.53999999992</v>
      </c>
    </row>
    <row r="72" spans="1:33">
      <c r="A72" s="4">
        <v>257</v>
      </c>
      <c r="B72" s="4">
        <v>4</v>
      </c>
      <c r="C72" s="5" t="s">
        <v>146</v>
      </c>
      <c r="D72" s="5" t="s">
        <v>147</v>
      </c>
      <c r="E72" s="76">
        <v>10810</v>
      </c>
      <c r="F72" s="5" t="s">
        <v>153</v>
      </c>
      <c r="G72" s="77">
        <f>'1 OPเขต4'!N72</f>
        <v>10259460.73</v>
      </c>
      <c r="H72" s="84">
        <f>'2 IP เขต4'!L71</f>
        <v>3432009.0929999999</v>
      </c>
      <c r="I72" s="84">
        <f>'3 PP เขต4'!K71</f>
        <v>2821269.43</v>
      </c>
      <c r="J72" s="10">
        <f t="shared" si="49"/>
        <v>16512739.253</v>
      </c>
      <c r="K72" s="77">
        <f>'4 หักเงินเดือนเขต4'!N71</f>
        <v>10454535.279999997</v>
      </c>
      <c r="L72" s="84">
        <f t="shared" si="50"/>
        <v>6058203.973000003</v>
      </c>
      <c r="M72" s="213">
        <v>0.2</v>
      </c>
      <c r="N72" s="213">
        <v>0.2</v>
      </c>
      <c r="O72" s="213">
        <v>0.2</v>
      </c>
      <c r="P72" s="77">
        <f t="shared" si="44"/>
        <v>3763997.2873689942</v>
      </c>
      <c r="Q72" s="77">
        <f t="shared" si="45"/>
        <v>1259137.6151480938</v>
      </c>
      <c r="R72" s="77">
        <f t="shared" si="46"/>
        <v>1035069.070482915</v>
      </c>
      <c r="T72" s="77">
        <f t="shared" si="51"/>
        <v>1211640.7946000006</v>
      </c>
      <c r="U72" s="77">
        <v>450653.97</v>
      </c>
      <c r="V72" s="238">
        <v>4968791.8600000003</v>
      </c>
      <c r="W72" s="238">
        <v>745977.06</v>
      </c>
      <c r="X72" s="238">
        <v>1059487.74</v>
      </c>
      <c r="Y72" s="73">
        <f t="shared" si="47"/>
        <v>6774256.6600000001</v>
      </c>
      <c r="Z72" s="73">
        <f t="shared" si="48"/>
        <v>-716052.68699999712</v>
      </c>
      <c r="AA72" s="84">
        <f t="shared" si="30"/>
        <v>4543652.9797500018</v>
      </c>
      <c r="AB72" s="77">
        <v>6774256.6600000001</v>
      </c>
      <c r="AC72" s="78">
        <f t="shared" si="52"/>
        <v>-716052.68699999712</v>
      </c>
      <c r="AD72" s="80"/>
      <c r="AE72" s="80"/>
      <c r="AF72" s="80"/>
      <c r="AG72" s="80"/>
    </row>
    <row r="73" spans="1:33">
      <c r="A73" s="4">
        <v>258</v>
      </c>
      <c r="B73" s="4">
        <v>4</v>
      </c>
      <c r="C73" s="5" t="s">
        <v>146</v>
      </c>
      <c r="D73" s="5" t="s">
        <v>147</v>
      </c>
      <c r="E73" s="76">
        <v>10811</v>
      </c>
      <c r="F73" s="5" t="s">
        <v>154</v>
      </c>
      <c r="G73" s="77">
        <f>'1 OPเขต4'!N73</f>
        <v>26581930.490000002</v>
      </c>
      <c r="H73" s="84">
        <f>'2 IP เขต4'!L72</f>
        <v>8498773.0590000004</v>
      </c>
      <c r="I73" s="84">
        <f>'3 PP เขต4'!K72</f>
        <v>6852777.2300000004</v>
      </c>
      <c r="J73" s="10">
        <f t="shared" si="49"/>
        <v>41933480.778999999</v>
      </c>
      <c r="K73" s="77">
        <f>'4 หักเงินเดือนเขต4'!N72</f>
        <v>21917849.399999999</v>
      </c>
      <c r="L73" s="84">
        <f t="shared" si="50"/>
        <v>20015631.379000001</v>
      </c>
      <c r="M73" s="213">
        <v>0.2</v>
      </c>
      <c r="N73" s="213">
        <v>0.2</v>
      </c>
      <c r="O73" s="213">
        <v>0.2</v>
      </c>
      <c r="P73" s="77">
        <f t="shared" si="44"/>
        <v>12688050.506326914</v>
      </c>
      <c r="Q73" s="77">
        <f t="shared" si="45"/>
        <v>4056622.6691085775</v>
      </c>
      <c r="R73" s="77">
        <f t="shared" si="46"/>
        <v>3270958.2035645093</v>
      </c>
      <c r="T73" s="77">
        <f t="shared" si="51"/>
        <v>4003126.2758000004</v>
      </c>
      <c r="U73" s="77">
        <v>1167706.76</v>
      </c>
      <c r="V73" s="238">
        <v>10262133.390000001</v>
      </c>
      <c r="W73" s="238">
        <v>2406943.09</v>
      </c>
      <c r="X73" s="238">
        <v>2678296.17</v>
      </c>
      <c r="Y73" s="73">
        <f t="shared" si="47"/>
        <v>15347372.65</v>
      </c>
      <c r="Z73" s="73">
        <f t="shared" si="48"/>
        <v>4668258.7290000003</v>
      </c>
      <c r="AA73" s="84">
        <f t="shared" si="30"/>
        <v>15011723.53425</v>
      </c>
      <c r="AB73" s="77">
        <v>15347372.65</v>
      </c>
      <c r="AC73" s="78">
        <f t="shared" si="52"/>
        <v>4668258.7290000003</v>
      </c>
      <c r="AD73" s="80"/>
      <c r="AE73" s="80"/>
      <c r="AF73" s="80"/>
      <c r="AG73" s="80"/>
    </row>
    <row r="74" spans="1:33">
      <c r="A74" s="4">
        <v>259</v>
      </c>
      <c r="B74" s="4">
        <v>4</v>
      </c>
      <c r="C74" s="5" t="s">
        <v>146</v>
      </c>
      <c r="D74" s="5" t="s">
        <v>147</v>
      </c>
      <c r="E74" s="76">
        <v>10812</v>
      </c>
      <c r="F74" s="5" t="s">
        <v>155</v>
      </c>
      <c r="G74" s="77">
        <f>'1 OPเขต4'!N74</f>
        <v>5685023.5499999998</v>
      </c>
      <c r="H74" s="84">
        <f>'2 IP เขต4'!L73</f>
        <v>2245214.6800000002</v>
      </c>
      <c r="I74" s="84">
        <f>'3 PP เขต4'!K73</f>
        <v>1286485.97</v>
      </c>
      <c r="J74" s="10">
        <f t="shared" si="49"/>
        <v>9216724.2000000011</v>
      </c>
      <c r="K74" s="77">
        <f>'4 หักเงินเดือนเขต4'!N73</f>
        <v>5859727.0700000003</v>
      </c>
      <c r="L74" s="84">
        <f t="shared" si="50"/>
        <v>3356997.1300000008</v>
      </c>
      <c r="M74" s="213">
        <v>0.2</v>
      </c>
      <c r="N74" s="213">
        <v>0.2</v>
      </c>
      <c r="O74" s="213">
        <v>0.2</v>
      </c>
      <c r="P74" s="77">
        <f t="shared" si="44"/>
        <v>2070649.7587648779</v>
      </c>
      <c r="Q74" s="77">
        <f t="shared" si="45"/>
        <v>817772.02761409199</v>
      </c>
      <c r="R74" s="77">
        <f t="shared" si="46"/>
        <v>468575.34362103039</v>
      </c>
      <c r="T74" s="77">
        <f t="shared" si="51"/>
        <v>671399.42600000009</v>
      </c>
      <c r="U74" s="77">
        <v>250206.8</v>
      </c>
      <c r="V74" s="238">
        <v>3929074.41</v>
      </c>
      <c r="W74" s="238">
        <v>656190.22</v>
      </c>
      <c r="X74" s="238">
        <v>482603.49</v>
      </c>
      <c r="Y74" s="73">
        <f t="shared" si="47"/>
        <v>5067868.12</v>
      </c>
      <c r="Z74" s="73">
        <f t="shared" si="48"/>
        <v>-1710870.9899999993</v>
      </c>
      <c r="AA74" s="84">
        <f t="shared" si="30"/>
        <v>2517747.8475000006</v>
      </c>
      <c r="AB74" s="77">
        <v>5067868.12</v>
      </c>
      <c r="AC74" s="78">
        <f t="shared" si="52"/>
        <v>-1710870.9899999993</v>
      </c>
      <c r="AD74" s="80"/>
      <c r="AE74" s="80"/>
      <c r="AF74" s="80"/>
      <c r="AG74" s="80"/>
    </row>
    <row r="75" spans="1:33">
      <c r="A75" s="4">
        <v>260</v>
      </c>
      <c r="B75" s="4">
        <v>4</v>
      </c>
      <c r="C75" s="5" t="s">
        <v>146</v>
      </c>
      <c r="D75" s="5" t="s">
        <v>147</v>
      </c>
      <c r="E75" s="76">
        <v>10813</v>
      </c>
      <c r="F75" s="5" t="s">
        <v>156</v>
      </c>
      <c r="G75" s="77">
        <f>'1 OPเขต4'!N75</f>
        <v>8568686.9700000007</v>
      </c>
      <c r="H75" s="84">
        <f>'2 IP เขต4'!L74</f>
        <v>2996635.412</v>
      </c>
      <c r="I75" s="84">
        <f>'3 PP เขต4'!K74</f>
        <v>2096970.69</v>
      </c>
      <c r="J75" s="10">
        <f t="shared" si="49"/>
        <v>13662293.072000001</v>
      </c>
      <c r="K75" s="77">
        <f>'4 หักเงินเดือนเขต4'!N74</f>
        <v>8602496.4399999995</v>
      </c>
      <c r="L75" s="84">
        <f t="shared" si="50"/>
        <v>5059796.6320000011</v>
      </c>
      <c r="M75" s="213">
        <v>0.2</v>
      </c>
      <c r="N75" s="213">
        <v>0.2</v>
      </c>
      <c r="O75" s="213">
        <v>0.2</v>
      </c>
      <c r="P75" s="77">
        <f t="shared" si="44"/>
        <v>3173392.1416400643</v>
      </c>
      <c r="Q75" s="77">
        <f t="shared" si="45"/>
        <v>1109796.5535554085</v>
      </c>
      <c r="R75" s="77">
        <f t="shared" si="46"/>
        <v>776607.93680452812</v>
      </c>
      <c r="T75" s="77">
        <f t="shared" si="51"/>
        <v>1011959.3264000003</v>
      </c>
      <c r="U75" s="77">
        <v>375974.58</v>
      </c>
      <c r="V75" s="238">
        <v>4424852.9400000004</v>
      </c>
      <c r="W75" s="238">
        <v>1320627.6100000001</v>
      </c>
      <c r="X75" s="238">
        <v>831313.36</v>
      </c>
      <c r="Y75" s="73">
        <f t="shared" si="47"/>
        <v>6576793.9100000011</v>
      </c>
      <c r="Z75" s="73">
        <f t="shared" si="48"/>
        <v>-1516997.2779999999</v>
      </c>
      <c r="AA75" s="84">
        <f t="shared" si="30"/>
        <v>3794847.4740000009</v>
      </c>
      <c r="AB75" s="77">
        <v>6576793.9100000011</v>
      </c>
      <c r="AC75" s="78">
        <f t="shared" si="52"/>
        <v>-1516997.2779999999</v>
      </c>
      <c r="AD75" s="80"/>
      <c r="AE75" s="80"/>
      <c r="AF75" s="80"/>
      <c r="AG75" s="80"/>
    </row>
    <row r="76" spans="1:33">
      <c r="A76" s="4">
        <v>261</v>
      </c>
      <c r="B76" s="4">
        <v>4</v>
      </c>
      <c r="C76" s="5" t="s">
        <v>146</v>
      </c>
      <c r="D76" s="5" t="s">
        <v>147</v>
      </c>
      <c r="E76" s="76">
        <v>10814</v>
      </c>
      <c r="F76" s="5" t="s">
        <v>157</v>
      </c>
      <c r="G76" s="77">
        <f>'1 OPเขต4'!N76</f>
        <v>18685895.100000001</v>
      </c>
      <c r="H76" s="84">
        <f>'2 IP เขต4'!L75</f>
        <v>7454879.7789999992</v>
      </c>
      <c r="I76" s="84">
        <f>'3 PP เขต4'!K75</f>
        <v>5694409.0999999996</v>
      </c>
      <c r="J76" s="10">
        <f t="shared" si="49"/>
        <v>31835183.979000002</v>
      </c>
      <c r="K76" s="77">
        <f>'4 หักเงินเดือนเขต4'!N75</f>
        <v>20801187.27</v>
      </c>
      <c r="L76" s="84">
        <f t="shared" si="50"/>
        <v>11033996.709000003</v>
      </c>
      <c r="M76" s="213">
        <v>0.2</v>
      </c>
      <c r="N76" s="213">
        <v>0.2</v>
      </c>
      <c r="O76" s="213">
        <v>0.2</v>
      </c>
      <c r="P76" s="77">
        <f t="shared" si="44"/>
        <v>6476485.4248722252</v>
      </c>
      <c r="Q76" s="77">
        <f t="shared" si="45"/>
        <v>2583843.0524459151</v>
      </c>
      <c r="R76" s="77">
        <f t="shared" si="46"/>
        <v>1973668.2316818617</v>
      </c>
      <c r="T76" s="77">
        <f t="shared" si="51"/>
        <v>2206799.3418000005</v>
      </c>
      <c r="U76" s="77">
        <v>818975.45</v>
      </c>
      <c r="V76" s="238">
        <v>6451905.6100000003</v>
      </c>
      <c r="W76" s="238">
        <v>2005290.12</v>
      </c>
      <c r="X76" s="238">
        <v>2036732.72</v>
      </c>
      <c r="Y76" s="73">
        <f t="shared" si="47"/>
        <v>10493928.450000001</v>
      </c>
      <c r="Z76" s="73">
        <f t="shared" si="48"/>
        <v>540068.25900000148</v>
      </c>
      <c r="AA76" s="84">
        <f t="shared" si="30"/>
        <v>8275497.5317500019</v>
      </c>
      <c r="AB76" s="77">
        <v>10493928.450000001</v>
      </c>
      <c r="AC76" s="78">
        <f t="shared" si="52"/>
        <v>540068.25900000148</v>
      </c>
      <c r="AD76" s="80"/>
      <c r="AE76" s="80"/>
      <c r="AF76" s="80"/>
      <c r="AG76" s="80"/>
    </row>
    <row r="77" spans="1:33">
      <c r="A77" s="4">
        <v>262</v>
      </c>
      <c r="B77" s="4">
        <v>4</v>
      </c>
      <c r="C77" s="5" t="s">
        <v>146</v>
      </c>
      <c r="D77" s="5" t="s">
        <v>147</v>
      </c>
      <c r="E77" s="76">
        <v>10815</v>
      </c>
      <c r="F77" s="5" t="s">
        <v>158</v>
      </c>
      <c r="G77" s="77">
        <f>'1 OPเขต4'!N77</f>
        <v>43702030.899999999</v>
      </c>
      <c r="H77" s="84">
        <f>'2 IP เขต4'!L76</f>
        <v>8211411.9189999998</v>
      </c>
      <c r="I77" s="84">
        <f>'3 PP เขต4'!K76</f>
        <v>9161081.4100000001</v>
      </c>
      <c r="J77" s="10">
        <f t="shared" si="49"/>
        <v>61074524.229000002</v>
      </c>
      <c r="K77" s="77">
        <f>'4 หักเงินเดือนเขต4'!N76</f>
        <v>23690030.870000001</v>
      </c>
      <c r="L77" s="84">
        <f t="shared" si="50"/>
        <v>37384493.358999997</v>
      </c>
      <c r="M77" s="213">
        <v>0.2</v>
      </c>
      <c r="N77" s="213">
        <v>0.2</v>
      </c>
      <c r="O77" s="213">
        <v>0.2</v>
      </c>
      <c r="P77" s="77">
        <f t="shared" si="44"/>
        <v>26750569.154333189</v>
      </c>
      <c r="Q77" s="77">
        <f t="shared" si="45"/>
        <v>5026309.7130784681</v>
      </c>
      <c r="R77" s="77">
        <f t="shared" si="46"/>
        <v>5607614.4915883355</v>
      </c>
      <c r="T77" s="77">
        <f t="shared" si="51"/>
        <v>7476898.6717999987</v>
      </c>
      <c r="U77" s="77">
        <v>1920999.2</v>
      </c>
      <c r="V77" s="238">
        <v>16427692.869999999</v>
      </c>
      <c r="W77" s="238">
        <v>4052932.75</v>
      </c>
      <c r="X77" s="238">
        <v>3580511.79</v>
      </c>
      <c r="Y77" s="73">
        <f t="shared" si="47"/>
        <v>24061137.409999996</v>
      </c>
      <c r="Z77" s="73">
        <f t="shared" si="48"/>
        <v>13323355.949000001</v>
      </c>
      <c r="AA77" s="84">
        <f t="shared" si="30"/>
        <v>28038370.019249998</v>
      </c>
      <c r="AB77" s="77">
        <v>24061137.409999996</v>
      </c>
      <c r="AC77" s="78">
        <f t="shared" si="52"/>
        <v>13323355.949000001</v>
      </c>
      <c r="AD77" s="77">
        <v>3344780.11</v>
      </c>
      <c r="AE77" s="77">
        <v>67691.289999999994</v>
      </c>
      <c r="AF77" s="77">
        <v>564761.21</v>
      </c>
      <c r="AG77" s="77">
        <v>3977232.61</v>
      </c>
    </row>
    <row r="78" spans="1:33">
      <c r="A78" s="4">
        <v>263</v>
      </c>
      <c r="B78" s="4">
        <v>4</v>
      </c>
      <c r="C78" s="5" t="s">
        <v>146</v>
      </c>
      <c r="D78" s="5" t="s">
        <v>147</v>
      </c>
      <c r="E78" s="76">
        <v>10816</v>
      </c>
      <c r="F78" s="5" t="s">
        <v>159</v>
      </c>
      <c r="G78" s="77">
        <f>'1 OPเขต4'!N78</f>
        <v>15273864.880000001</v>
      </c>
      <c r="H78" s="84">
        <f>'2 IP เขต4'!L77</f>
        <v>5905593.4359999998</v>
      </c>
      <c r="I78" s="84">
        <f>'3 PP เขต4'!K77</f>
        <v>3614291.8499999996</v>
      </c>
      <c r="J78" s="10">
        <f t="shared" si="49"/>
        <v>24793750.166000001</v>
      </c>
      <c r="K78" s="77">
        <f>'4 หักเงินเดือนเขต4'!N77</f>
        <v>15774551.920000002</v>
      </c>
      <c r="L78" s="84">
        <f t="shared" si="50"/>
        <v>9019198.2459999993</v>
      </c>
      <c r="M78" s="213">
        <v>0.2</v>
      </c>
      <c r="N78" s="213">
        <v>0.2</v>
      </c>
      <c r="O78" s="213">
        <v>0.2</v>
      </c>
      <c r="P78" s="77">
        <f t="shared" si="44"/>
        <v>5556158.8873411492</v>
      </c>
      <c r="Q78" s="77">
        <f t="shared" si="45"/>
        <v>2148271.9476862983</v>
      </c>
      <c r="R78" s="77">
        <f t="shared" si="46"/>
        <v>1314767.4109725514</v>
      </c>
      <c r="T78" s="77">
        <f t="shared" si="51"/>
        <v>1803839.6491999999</v>
      </c>
      <c r="U78" s="77">
        <v>671097.93</v>
      </c>
      <c r="V78" s="238">
        <v>6803742.4100000001</v>
      </c>
      <c r="W78" s="238">
        <v>1764836.32</v>
      </c>
      <c r="X78" s="238">
        <v>1333239.49</v>
      </c>
      <c r="Y78" s="73">
        <f t="shared" si="47"/>
        <v>9901818.2200000007</v>
      </c>
      <c r="Z78" s="73">
        <f t="shared" si="48"/>
        <v>-882619.97400000133</v>
      </c>
      <c r="AA78" s="84">
        <f t="shared" si="30"/>
        <v>6764398.6844999995</v>
      </c>
      <c r="AB78" s="77">
        <v>9901818.2200000007</v>
      </c>
      <c r="AC78" s="78">
        <f t="shared" si="52"/>
        <v>-882619.97400000133</v>
      </c>
      <c r="AD78" s="80"/>
      <c r="AE78" s="80"/>
      <c r="AF78" s="80"/>
      <c r="AG78" s="80"/>
    </row>
    <row r="79" spans="1:33">
      <c r="A79" s="44"/>
      <c r="B79" s="45"/>
      <c r="C79" s="40"/>
      <c r="D79" s="47" t="s">
        <v>173</v>
      </c>
      <c r="E79" s="48"/>
      <c r="F79" s="48"/>
      <c r="G79" s="86">
        <f t="shared" ref="G79:AG79" si="53">G67+G68+G69+G70+G71+G72+G73+G74+G75+G76+G77+G78</f>
        <v>430241972.61000007</v>
      </c>
      <c r="H79" s="86">
        <f t="shared" si="53"/>
        <v>560975221.60041475</v>
      </c>
      <c r="I79" s="86">
        <f t="shared" si="53"/>
        <v>105723988.24999999</v>
      </c>
      <c r="J79" s="86">
        <f t="shared" si="53"/>
        <v>1096941182.4604149</v>
      </c>
      <c r="K79" s="86">
        <f t="shared" si="53"/>
        <v>646053453.69999993</v>
      </c>
      <c r="L79" s="86">
        <f t="shared" si="53"/>
        <v>450887728.76041478</v>
      </c>
      <c r="M79" s="86">
        <f t="shared" si="53"/>
        <v>2.4</v>
      </c>
      <c r="N79" s="86">
        <f t="shared" si="53"/>
        <v>2.4</v>
      </c>
      <c r="O79" s="86">
        <f t="shared" si="53"/>
        <v>2.4</v>
      </c>
      <c r="P79" s="86">
        <f t="shared" si="53"/>
        <v>183620051.14591795</v>
      </c>
      <c r="Q79" s="86">
        <f t="shared" si="53"/>
        <v>222303302.26970497</v>
      </c>
      <c r="R79" s="86">
        <f t="shared" si="53"/>
        <v>44964375.344791681</v>
      </c>
      <c r="S79" s="86">
        <f t="shared" si="53"/>
        <v>0</v>
      </c>
      <c r="T79" s="86">
        <f t="shared" si="53"/>
        <v>90177545.752082944</v>
      </c>
      <c r="U79" s="86">
        <f t="shared" si="53"/>
        <v>18878215.18</v>
      </c>
      <c r="V79" s="86">
        <f t="shared" si="53"/>
        <v>153122492.16999999</v>
      </c>
      <c r="W79" s="86">
        <f t="shared" si="53"/>
        <v>137770345.66999999</v>
      </c>
      <c r="X79" s="86">
        <f t="shared" si="53"/>
        <v>40032104</v>
      </c>
      <c r="Y79" s="86">
        <f t="shared" si="53"/>
        <v>330924941.84000003</v>
      </c>
      <c r="Z79" s="239">
        <f t="shared" si="53"/>
        <v>119962786.92041473</v>
      </c>
      <c r="AA79" s="86">
        <f t="shared" si="53"/>
        <v>338165796.57031101</v>
      </c>
      <c r="AB79" s="86">
        <f t="shared" si="53"/>
        <v>330924941.84000003</v>
      </c>
      <c r="AC79" s="92">
        <f t="shared" si="53"/>
        <v>119962786.92041473</v>
      </c>
      <c r="AD79" s="86">
        <f t="shared" si="53"/>
        <v>3379111.71</v>
      </c>
      <c r="AE79" s="86">
        <f t="shared" si="53"/>
        <v>31581584.440000001</v>
      </c>
      <c r="AF79" s="86">
        <f t="shared" si="53"/>
        <v>686610.91999999993</v>
      </c>
      <c r="AG79" s="86">
        <f t="shared" si="53"/>
        <v>35647307.07</v>
      </c>
    </row>
    <row r="80" spans="1:33">
      <c r="A80" s="4">
        <v>264</v>
      </c>
      <c r="B80" s="4">
        <v>4</v>
      </c>
      <c r="C80" s="5" t="s">
        <v>160</v>
      </c>
      <c r="D80" s="5" t="s">
        <v>161</v>
      </c>
      <c r="E80" s="76">
        <v>10698</v>
      </c>
      <c r="F80" s="5" t="s">
        <v>162</v>
      </c>
      <c r="G80" s="77">
        <f>'1 OPเขต4'!N80</f>
        <v>68849826.239999995</v>
      </c>
      <c r="H80" s="84">
        <f>'2 IP เขต4'!L79</f>
        <v>123842230.44166359</v>
      </c>
      <c r="I80" s="84">
        <f>'3 PP เขต4'!K79</f>
        <v>21044992.109999999</v>
      </c>
      <c r="J80" s="10">
        <f t="shared" si="49"/>
        <v>213737048.79166359</v>
      </c>
      <c r="K80" s="77">
        <f>'4 หักเงินเดือนเขต4'!N79</f>
        <v>169753407.13</v>
      </c>
      <c r="L80" s="84">
        <f t="shared" si="50"/>
        <v>43983641.661663592</v>
      </c>
      <c r="M80" s="213">
        <v>0.2</v>
      </c>
      <c r="N80" s="213">
        <v>0.2</v>
      </c>
      <c r="O80" s="213">
        <v>0.2</v>
      </c>
      <c r="P80" s="77">
        <f t="shared" ref="P80:P83" si="54">G80*L80/J80</f>
        <v>14168185.173922336</v>
      </c>
      <c r="Q80" s="77">
        <f t="shared" ref="Q80:Q83" si="55">H80*L80/J80</f>
        <v>25484736.114405211</v>
      </c>
      <c r="R80" s="77">
        <f t="shared" ref="R80:R83" si="56">I80*L80/J80</f>
        <v>4330720.3733360432</v>
      </c>
      <c r="T80" s="77">
        <f t="shared" si="51"/>
        <v>8796728.3323327173</v>
      </c>
      <c r="U80" s="77">
        <v>1719410.62</v>
      </c>
      <c r="V80" s="238">
        <v>21410704.859999999</v>
      </c>
      <c r="W80" s="238">
        <v>28926452.129999999</v>
      </c>
      <c r="X80" s="238">
        <v>7013198.2000000002</v>
      </c>
      <c r="Y80" s="73">
        <f t="shared" ref="Y80:Y83" si="57">SUM(V80:X80)</f>
        <v>57350355.189999998</v>
      </c>
      <c r="Z80" s="73">
        <f t="shared" ref="Z80:Z83" si="58">L80-Y80</f>
        <v>-13366713.528336406</v>
      </c>
      <c r="AA80" s="84">
        <f t="shared" si="30"/>
        <v>32987731.246247694</v>
      </c>
      <c r="AB80" s="77">
        <v>57350355.189999998</v>
      </c>
      <c r="AC80" s="78">
        <f t="shared" ref="AC80:AC83" si="59">L80-AB80</f>
        <v>-13366713.528336406</v>
      </c>
      <c r="AD80" s="80"/>
      <c r="AE80" s="80"/>
      <c r="AF80" s="80"/>
      <c r="AG80" s="77"/>
    </row>
    <row r="81" spans="1:33">
      <c r="A81" s="4">
        <v>265</v>
      </c>
      <c r="B81" s="4">
        <v>4</v>
      </c>
      <c r="C81" s="5" t="s">
        <v>160</v>
      </c>
      <c r="D81" s="5" t="s">
        <v>161</v>
      </c>
      <c r="E81" s="76">
        <v>10863</v>
      </c>
      <c r="F81" s="5" t="s">
        <v>163</v>
      </c>
      <c r="G81" s="77">
        <f>'1 OPเขต4'!N81</f>
        <v>15565113.599999998</v>
      </c>
      <c r="H81" s="84">
        <f>'2 IP เขต4'!L80</f>
        <v>3839833.324</v>
      </c>
      <c r="I81" s="84">
        <f>'3 PP เขต4'!K80</f>
        <v>4689050.83</v>
      </c>
      <c r="J81" s="10">
        <f t="shared" si="49"/>
        <v>24093997.754000001</v>
      </c>
      <c r="K81" s="77">
        <f>'4 หักเงินเดือนเขต4'!N80</f>
        <v>14225994.34</v>
      </c>
      <c r="L81" s="84">
        <f t="shared" si="50"/>
        <v>9868003.4140000008</v>
      </c>
      <c r="M81" s="213">
        <v>0.2</v>
      </c>
      <c r="N81" s="213">
        <v>0.2</v>
      </c>
      <c r="O81" s="213">
        <v>0.2</v>
      </c>
      <c r="P81" s="77">
        <f t="shared" si="54"/>
        <v>6374890.3653233824</v>
      </c>
      <c r="Q81" s="77">
        <f t="shared" si="55"/>
        <v>1572652.6057358978</v>
      </c>
      <c r="R81" s="77">
        <f t="shared" si="56"/>
        <v>1920460.4429407194</v>
      </c>
      <c r="T81" s="77">
        <f t="shared" si="51"/>
        <v>1973600.6828000001</v>
      </c>
      <c r="U81" s="77">
        <v>388073.32</v>
      </c>
      <c r="V81" s="238">
        <v>4849900.91</v>
      </c>
      <c r="W81" s="238">
        <v>1185360.31</v>
      </c>
      <c r="X81" s="238">
        <v>1583851.53</v>
      </c>
      <c r="Y81" s="73">
        <f t="shared" si="57"/>
        <v>7619112.7500000009</v>
      </c>
      <c r="Z81" s="73">
        <f t="shared" si="58"/>
        <v>2248890.6639999999</v>
      </c>
      <c r="AA81" s="84">
        <f t="shared" si="30"/>
        <v>7401002.5605000006</v>
      </c>
      <c r="AB81" s="77">
        <v>7619112.7500000009</v>
      </c>
      <c r="AC81" s="78">
        <f t="shared" si="59"/>
        <v>2248890.6639999999</v>
      </c>
      <c r="AD81" s="80"/>
      <c r="AE81" s="80"/>
      <c r="AF81" s="80"/>
      <c r="AG81" s="77"/>
    </row>
    <row r="82" spans="1:33">
      <c r="A82" s="4">
        <v>266</v>
      </c>
      <c r="B82" s="4">
        <v>4</v>
      </c>
      <c r="C82" s="5" t="s">
        <v>160</v>
      </c>
      <c r="D82" s="5" t="s">
        <v>161</v>
      </c>
      <c r="E82" s="76">
        <v>10864</v>
      </c>
      <c r="F82" s="5" t="s">
        <v>164</v>
      </c>
      <c r="G82" s="77">
        <f>'1 OPเขต4'!N82</f>
        <v>47686326.719999991</v>
      </c>
      <c r="H82" s="84">
        <f>'2 IP เขต4'!L81</f>
        <v>26023131.253000002</v>
      </c>
      <c r="I82" s="84">
        <f>'3 PP เขต4'!K81</f>
        <v>15075755.370000001</v>
      </c>
      <c r="J82" s="10">
        <f t="shared" si="49"/>
        <v>88785213.342999995</v>
      </c>
      <c r="K82" s="77">
        <f>'4 หักเงินเดือนเขต4'!N81</f>
        <v>46840900.280000001</v>
      </c>
      <c r="L82" s="84">
        <f t="shared" si="50"/>
        <v>41944313.062999994</v>
      </c>
      <c r="M82" s="213">
        <v>0.2</v>
      </c>
      <c r="N82" s="213">
        <v>0.2</v>
      </c>
      <c r="O82" s="213">
        <v>0.2</v>
      </c>
      <c r="P82" s="77">
        <f t="shared" si="54"/>
        <v>22528190.691405021</v>
      </c>
      <c r="Q82" s="77">
        <f t="shared" si="55"/>
        <v>12293965.662261138</v>
      </c>
      <c r="R82" s="77">
        <f t="shared" si="56"/>
        <v>7122156.7093338352</v>
      </c>
      <c r="T82" s="77">
        <f t="shared" si="51"/>
        <v>8388862.6125999987</v>
      </c>
      <c r="U82" s="77">
        <v>1191728.72</v>
      </c>
      <c r="V82" s="238">
        <v>17499052.34</v>
      </c>
      <c r="W82" s="238">
        <v>4927815.83</v>
      </c>
      <c r="X82" s="238">
        <v>5122171.2300000004</v>
      </c>
      <c r="Y82" s="73">
        <f t="shared" si="57"/>
        <v>27549039.400000002</v>
      </c>
      <c r="Z82" s="73">
        <f t="shared" si="58"/>
        <v>14395273.662999991</v>
      </c>
      <c r="AA82" s="84">
        <f t="shared" si="30"/>
        <v>31458234.797249995</v>
      </c>
      <c r="AB82" s="77">
        <v>27549039.400000002</v>
      </c>
      <c r="AC82" s="78">
        <f t="shared" si="59"/>
        <v>14395273.662999991</v>
      </c>
      <c r="AD82" s="80">
        <v>0</v>
      </c>
      <c r="AE82" s="80">
        <v>4700247.54</v>
      </c>
      <c r="AF82" s="80">
        <v>121090.76</v>
      </c>
      <c r="AG82" s="77">
        <v>4821338.3</v>
      </c>
    </row>
    <row r="83" spans="1:33">
      <c r="A83" s="4">
        <v>267</v>
      </c>
      <c r="B83" s="4">
        <v>4</v>
      </c>
      <c r="C83" s="5" t="s">
        <v>160</v>
      </c>
      <c r="D83" s="5" t="s">
        <v>161</v>
      </c>
      <c r="E83" s="76">
        <v>10865</v>
      </c>
      <c r="F83" s="5" t="s">
        <v>165</v>
      </c>
      <c r="G83" s="77">
        <f>'1 OPเขต4'!N83</f>
        <v>30655270.079999998</v>
      </c>
      <c r="H83" s="84">
        <f>'2 IP เขต4'!L82</f>
        <v>9706892.9419999998</v>
      </c>
      <c r="I83" s="84">
        <f>'3 PP เขต4'!K82</f>
        <v>8606046.9299999997</v>
      </c>
      <c r="J83" s="10">
        <f t="shared" si="49"/>
        <v>48968209.952</v>
      </c>
      <c r="K83" s="77">
        <f>'4 หักเงินเดือนเขต4'!N82</f>
        <v>31502807.399999999</v>
      </c>
      <c r="L83" s="84">
        <f t="shared" si="50"/>
        <v>17465402.552000001</v>
      </c>
      <c r="M83" s="213">
        <v>0.2</v>
      </c>
      <c r="N83" s="213">
        <v>0.2</v>
      </c>
      <c r="O83" s="213">
        <v>0.2</v>
      </c>
      <c r="P83" s="77">
        <f t="shared" si="54"/>
        <v>10933759.531179549</v>
      </c>
      <c r="Q83" s="77">
        <f t="shared" si="55"/>
        <v>3462139.8847819902</v>
      </c>
      <c r="R83" s="77">
        <f t="shared" si="56"/>
        <v>3069503.1360384612</v>
      </c>
      <c r="T83" s="77">
        <f t="shared" si="51"/>
        <v>3493080.5104000005</v>
      </c>
      <c r="U83" s="77">
        <v>764797.54</v>
      </c>
      <c r="V83" s="238">
        <v>10627257.24</v>
      </c>
      <c r="W83" s="238">
        <v>2360637.0499999998</v>
      </c>
      <c r="X83" s="238">
        <v>2868703.97</v>
      </c>
      <c r="Y83" s="73">
        <f t="shared" si="57"/>
        <v>15856598.26</v>
      </c>
      <c r="Z83" s="73">
        <f t="shared" si="58"/>
        <v>1608804.2920000013</v>
      </c>
      <c r="AA83" s="84">
        <f t="shared" si="30"/>
        <v>13099051.914000001</v>
      </c>
      <c r="AB83" s="77">
        <v>15856598.26</v>
      </c>
      <c r="AC83" s="78">
        <f t="shared" si="59"/>
        <v>1608804.2920000013</v>
      </c>
      <c r="AD83" s="80"/>
      <c r="AE83" s="80"/>
      <c r="AF83" s="80"/>
      <c r="AG83" s="77"/>
    </row>
    <row r="84" spans="1:33">
      <c r="A84" s="44"/>
      <c r="B84" s="45"/>
      <c r="C84" s="40"/>
      <c r="D84" s="47" t="s">
        <v>174</v>
      </c>
      <c r="E84" s="48"/>
      <c r="F84" s="48"/>
      <c r="G84" s="86">
        <f t="shared" ref="G84:AG84" si="60">G80+G81+G82+G83</f>
        <v>162756536.63999999</v>
      </c>
      <c r="H84" s="86">
        <f t="shared" si="60"/>
        <v>163412087.96066359</v>
      </c>
      <c r="I84" s="86">
        <f t="shared" si="60"/>
        <v>49415845.240000002</v>
      </c>
      <c r="J84" s="86">
        <f t="shared" si="60"/>
        <v>375584469.84066361</v>
      </c>
      <c r="K84" s="86">
        <f t="shared" si="60"/>
        <v>262323109.15000001</v>
      </c>
      <c r="L84" s="86">
        <f t="shared" si="60"/>
        <v>113261360.69066359</v>
      </c>
      <c r="M84" s="86">
        <f t="shared" si="60"/>
        <v>0.8</v>
      </c>
      <c r="N84" s="86">
        <f t="shared" si="60"/>
        <v>0.8</v>
      </c>
      <c r="O84" s="86">
        <f t="shared" si="60"/>
        <v>0.8</v>
      </c>
      <c r="P84" s="86">
        <f t="shared" si="60"/>
        <v>54005025.761830285</v>
      </c>
      <c r="Q84" s="86">
        <f t="shared" si="60"/>
        <v>42813494.267184243</v>
      </c>
      <c r="R84" s="86">
        <f t="shared" si="60"/>
        <v>16442840.66164906</v>
      </c>
      <c r="S84" s="86">
        <f t="shared" si="60"/>
        <v>0</v>
      </c>
      <c r="T84" s="86">
        <f t="shared" si="60"/>
        <v>22652272.138132717</v>
      </c>
      <c r="U84" s="86">
        <f t="shared" si="60"/>
        <v>4064010.2</v>
      </c>
      <c r="V84" s="86">
        <f t="shared" si="60"/>
        <v>54386915.350000001</v>
      </c>
      <c r="W84" s="86">
        <f t="shared" si="60"/>
        <v>37400265.319999993</v>
      </c>
      <c r="X84" s="86">
        <f t="shared" si="60"/>
        <v>16587924.930000002</v>
      </c>
      <c r="Y84" s="86">
        <f t="shared" si="60"/>
        <v>108375105.60000001</v>
      </c>
      <c r="Z84" s="239">
        <f t="shared" si="60"/>
        <v>4886255.0906635877</v>
      </c>
      <c r="AA84" s="86">
        <f t="shared" si="60"/>
        <v>84946020.517997697</v>
      </c>
      <c r="AB84" s="86">
        <f t="shared" si="60"/>
        <v>108375105.60000001</v>
      </c>
      <c r="AC84" s="92">
        <f t="shared" si="60"/>
        <v>4886255.0906635877</v>
      </c>
      <c r="AD84" s="86">
        <f t="shared" si="60"/>
        <v>0</v>
      </c>
      <c r="AE84" s="86">
        <f t="shared" si="60"/>
        <v>4700247.54</v>
      </c>
      <c r="AF84" s="86">
        <f t="shared" si="60"/>
        <v>121090.76</v>
      </c>
      <c r="AG84" s="86">
        <f t="shared" si="60"/>
        <v>4821338.3</v>
      </c>
    </row>
    <row r="85" spans="1:33">
      <c r="A85" s="298" t="s">
        <v>166</v>
      </c>
      <c r="B85" s="298"/>
      <c r="C85" s="298"/>
      <c r="D85" s="298"/>
      <c r="E85" s="298"/>
      <c r="F85" s="298"/>
      <c r="G85" s="85">
        <f t="shared" ref="G85:AG85" si="61">G12+G22+G39+G47+G59+G66+G79+G84</f>
        <v>3016981255.2399998</v>
      </c>
      <c r="H85" s="85">
        <f t="shared" si="61"/>
        <v>2485568692.3665566</v>
      </c>
      <c r="I85" s="85">
        <f t="shared" si="61"/>
        <v>735857150.53999996</v>
      </c>
      <c r="J85" s="85">
        <f t="shared" si="61"/>
        <v>6238407098.1465569</v>
      </c>
      <c r="K85" s="85">
        <f t="shared" si="61"/>
        <v>3434798224.0000005</v>
      </c>
      <c r="L85" s="85">
        <f t="shared" si="61"/>
        <v>2803608874.1465564</v>
      </c>
      <c r="M85" s="85">
        <f t="shared" si="61"/>
        <v>14.200000000000001</v>
      </c>
      <c r="N85" s="85">
        <f t="shared" si="61"/>
        <v>14.200000000000001</v>
      </c>
      <c r="O85" s="85">
        <f t="shared" si="61"/>
        <v>14.200000000000001</v>
      </c>
      <c r="P85" s="85">
        <f t="shared" si="61"/>
        <v>1415898205.0521345</v>
      </c>
      <c r="Q85" s="85">
        <f t="shared" si="61"/>
        <v>1044801906.7024915</v>
      </c>
      <c r="R85" s="85">
        <f t="shared" si="61"/>
        <v>342908762.39192992</v>
      </c>
      <c r="S85" s="85">
        <f t="shared" si="61"/>
        <v>0</v>
      </c>
      <c r="T85" s="85">
        <f t="shared" si="61"/>
        <v>560721774.82931125</v>
      </c>
      <c r="U85" s="85">
        <f t="shared" si="61"/>
        <v>125571247.73</v>
      </c>
      <c r="V85" s="85">
        <f t="shared" si="61"/>
        <v>1020483105.7900001</v>
      </c>
      <c r="W85" s="85">
        <f t="shared" si="61"/>
        <v>636727333.08999991</v>
      </c>
      <c r="X85" s="85">
        <f t="shared" si="61"/>
        <v>288547287.50000006</v>
      </c>
      <c r="Y85" s="85">
        <f t="shared" si="61"/>
        <v>1945757726.3800001</v>
      </c>
      <c r="Z85" s="240">
        <f t="shared" si="61"/>
        <v>857851147.76655591</v>
      </c>
      <c r="AA85" s="85">
        <f t="shared" si="61"/>
        <v>2102706655.6099172</v>
      </c>
      <c r="AB85" s="85">
        <f t="shared" si="61"/>
        <v>1945757726.3800001</v>
      </c>
      <c r="AC85" s="93">
        <f t="shared" si="61"/>
        <v>857851147.76655591</v>
      </c>
      <c r="AD85" s="85">
        <f t="shared" si="61"/>
        <v>111347113.45999999</v>
      </c>
      <c r="AE85" s="85">
        <f t="shared" si="61"/>
        <v>209947792.55999997</v>
      </c>
      <c r="AF85" s="85">
        <f t="shared" si="61"/>
        <v>6686022.25</v>
      </c>
      <c r="AG85" s="85">
        <f t="shared" si="61"/>
        <v>327980928.26999998</v>
      </c>
    </row>
    <row r="86" spans="1:33">
      <c r="L86" s="73"/>
      <c r="AC86" s="248" t="s">
        <v>486</v>
      </c>
      <c r="AD86" s="249"/>
      <c r="AE86" s="249"/>
      <c r="AF86" s="249"/>
      <c r="AG86" s="250">
        <f>AB85+AG85</f>
        <v>2273738654.6500001</v>
      </c>
    </row>
    <row r="87" spans="1:33">
      <c r="L87" s="73"/>
      <c r="AC87" s="251">
        <v>0.8</v>
      </c>
      <c r="AD87" s="249"/>
      <c r="AE87" s="249"/>
      <c r="AF87" s="249"/>
      <c r="AG87" s="250">
        <f>L85*80%</f>
        <v>2242887099.317245</v>
      </c>
    </row>
    <row r="88" spans="1:33">
      <c r="L88" s="73"/>
    </row>
    <row r="89" spans="1:33">
      <c r="L89" s="73"/>
    </row>
    <row r="90" spans="1:33">
      <c r="L90" s="73"/>
    </row>
    <row r="91" spans="1:33">
      <c r="L91" s="73"/>
    </row>
    <row r="92" spans="1:33">
      <c r="L92" s="73"/>
    </row>
  </sheetData>
  <mergeCells count="8">
    <mergeCell ref="A85:F85"/>
    <mergeCell ref="V3:V4"/>
    <mergeCell ref="W3:W4"/>
    <mergeCell ref="AD4:AG4"/>
    <mergeCell ref="D2:L2"/>
    <mergeCell ref="X3:X4"/>
    <mergeCell ref="M3:O3"/>
    <mergeCell ref="P3:R3"/>
  </mergeCells>
  <pageMargins left="0.27559055118110237" right="0.05" top="0.39370078740157483" bottom="0.31496062992125984" header="0.15748031496062992" footer="0.23622047244094491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92"/>
  <sheetViews>
    <sheetView tabSelected="1" topLeftCell="D1" workbookViewId="0">
      <pane xSplit="3" ySplit="5" topLeftCell="G12" activePane="bottomRight" state="frozen"/>
      <selection activeCell="D1" sqref="D1"/>
      <selection pane="topRight" activeCell="G1" sqref="G1"/>
      <selection pane="bottomLeft" activeCell="D6" sqref="D6"/>
      <selection pane="bottomRight" activeCell="AH79" sqref="AH79"/>
    </sheetView>
  </sheetViews>
  <sheetFormatPr defaultColWidth="7" defaultRowHeight="12.75"/>
  <cols>
    <col min="1" max="3" width="0" hidden="1" customWidth="1"/>
    <col min="4" max="4" width="12.28515625" customWidth="1"/>
    <col min="5" max="5" width="0" hidden="1" customWidth="1"/>
    <col min="6" max="6" width="12.7109375" customWidth="1"/>
    <col min="7" max="8" width="16.85546875" bestFit="1" customWidth="1"/>
    <col min="9" max="9" width="15.28515625" bestFit="1" customWidth="1"/>
    <col min="10" max="10" width="16.85546875" bestFit="1" customWidth="1"/>
    <col min="11" max="11" width="17.28515625" customWidth="1"/>
    <col min="12" max="12" width="16.85546875" bestFit="1" customWidth="1"/>
    <col min="13" max="26" width="0" hidden="1" customWidth="1"/>
    <col min="27" max="27" width="16.85546875" hidden="1" customWidth="1"/>
    <col min="28" max="28" width="17.140625" hidden="1" customWidth="1"/>
    <col min="29" max="29" width="15.28515625" hidden="1" customWidth="1"/>
    <col min="30" max="31" width="14.42578125" hidden="1" customWidth="1"/>
    <col min="32" max="32" width="13.28515625" hidden="1" customWidth="1"/>
    <col min="33" max="33" width="22.140625" hidden="1" customWidth="1"/>
    <col min="34" max="34" width="14.85546875" customWidth="1"/>
    <col min="35" max="35" width="19" customWidth="1"/>
  </cols>
  <sheetData>
    <row r="2" spans="1:35" s="1" customFormat="1" ht="20.25" customHeight="1">
      <c r="A2" s="71" t="s">
        <v>179</v>
      </c>
      <c r="B2" s="12"/>
      <c r="D2" s="307" t="s">
        <v>476</v>
      </c>
      <c r="E2" s="307"/>
      <c r="F2" s="307"/>
      <c r="G2" s="307"/>
      <c r="H2" s="307"/>
      <c r="I2" s="307"/>
      <c r="J2" s="307"/>
      <c r="K2" s="307"/>
      <c r="L2" s="307"/>
      <c r="S2" s="57"/>
    </row>
    <row r="3" spans="1:35" s="14" customFormat="1" ht="18.75" customHeight="1">
      <c r="A3" s="182"/>
      <c r="B3" s="182"/>
      <c r="C3" s="182"/>
      <c r="D3" s="182"/>
      <c r="E3" s="182"/>
      <c r="F3" s="182"/>
      <c r="G3" s="53" t="s">
        <v>0</v>
      </c>
      <c r="H3" s="53" t="s">
        <v>1</v>
      </c>
      <c r="I3" s="53" t="s">
        <v>2</v>
      </c>
      <c r="J3" s="53" t="s">
        <v>28</v>
      </c>
      <c r="K3" s="53" t="s">
        <v>4</v>
      </c>
      <c r="L3" s="56" t="s">
        <v>32</v>
      </c>
      <c r="M3" s="308" t="s">
        <v>67</v>
      </c>
      <c r="N3" s="309"/>
      <c r="O3" s="310"/>
      <c r="P3" s="311" t="s">
        <v>68</v>
      </c>
      <c r="Q3" s="312"/>
      <c r="R3" s="312"/>
      <c r="S3" s="58"/>
      <c r="T3" s="62" t="s">
        <v>33</v>
      </c>
      <c r="U3" s="63" t="s">
        <v>34</v>
      </c>
      <c r="V3" s="302" t="s">
        <v>472</v>
      </c>
      <c r="W3" s="303" t="s">
        <v>472</v>
      </c>
      <c r="X3" s="303" t="s">
        <v>472</v>
      </c>
      <c r="AA3" s="242"/>
      <c r="AB3" s="242" t="s">
        <v>6</v>
      </c>
      <c r="AC3" s="242" t="s">
        <v>483</v>
      </c>
      <c r="AD3" s="243"/>
      <c r="AE3" s="243"/>
      <c r="AF3" s="243"/>
      <c r="AG3" s="242" t="s">
        <v>33</v>
      </c>
      <c r="AH3" s="282">
        <v>7</v>
      </c>
      <c r="AI3" s="286" t="s">
        <v>497</v>
      </c>
    </row>
    <row r="4" spans="1:35" s="14" customFormat="1" ht="25.5" customHeight="1">
      <c r="A4" s="256"/>
      <c r="B4" s="256"/>
      <c r="C4" s="256"/>
      <c r="D4" s="256"/>
      <c r="E4" s="256"/>
      <c r="F4" s="256"/>
      <c r="G4" s="53"/>
      <c r="H4" s="53"/>
      <c r="I4" s="53"/>
      <c r="J4" s="53"/>
      <c r="K4" s="53"/>
      <c r="L4" s="56"/>
      <c r="M4" s="255" t="s">
        <v>41</v>
      </c>
      <c r="N4" s="255" t="s">
        <v>42</v>
      </c>
      <c r="O4" s="255" t="s">
        <v>43</v>
      </c>
      <c r="P4" s="255" t="s">
        <v>44</v>
      </c>
      <c r="Q4" s="255" t="s">
        <v>45</v>
      </c>
      <c r="R4" s="255" t="s">
        <v>46</v>
      </c>
      <c r="S4" s="59"/>
      <c r="T4" s="63"/>
      <c r="U4" s="64"/>
      <c r="V4" s="302"/>
      <c r="W4" s="303"/>
      <c r="X4" s="303"/>
      <c r="AA4" s="253" t="s">
        <v>484</v>
      </c>
      <c r="AB4" s="244" t="s">
        <v>472</v>
      </c>
      <c r="AC4" s="244"/>
      <c r="AD4" s="304" t="s">
        <v>482</v>
      </c>
      <c r="AE4" s="305"/>
      <c r="AF4" s="305"/>
      <c r="AG4" s="306"/>
      <c r="AH4" s="313" t="s">
        <v>495</v>
      </c>
      <c r="AI4" s="315" t="s">
        <v>496</v>
      </c>
    </row>
    <row r="5" spans="1:35" s="3" customFormat="1" ht="65.25" customHeight="1">
      <c r="A5" s="257" t="s">
        <v>10</v>
      </c>
      <c r="B5" s="257" t="s">
        <v>16</v>
      </c>
      <c r="C5" s="257" t="s">
        <v>7</v>
      </c>
      <c r="D5" s="257" t="s">
        <v>8</v>
      </c>
      <c r="E5" s="257" t="s">
        <v>14</v>
      </c>
      <c r="F5" s="257" t="s">
        <v>9</v>
      </c>
      <c r="G5" s="25" t="s">
        <v>25</v>
      </c>
      <c r="H5" s="25" t="s">
        <v>26</v>
      </c>
      <c r="I5" s="25" t="s">
        <v>27</v>
      </c>
      <c r="J5" s="25" t="s">
        <v>29</v>
      </c>
      <c r="K5" s="26" t="s">
        <v>30</v>
      </c>
      <c r="L5" s="27" t="s">
        <v>31</v>
      </c>
      <c r="M5" s="24" t="s">
        <v>38</v>
      </c>
      <c r="N5" s="22" t="s">
        <v>39</v>
      </c>
      <c r="O5" s="22" t="s">
        <v>40</v>
      </c>
      <c r="P5" s="22" t="s">
        <v>47</v>
      </c>
      <c r="Q5" s="22" t="s">
        <v>48</v>
      </c>
      <c r="R5" s="22" t="s">
        <v>49</v>
      </c>
      <c r="S5" s="58"/>
      <c r="T5" s="66" t="s">
        <v>69</v>
      </c>
      <c r="U5" s="65" t="s">
        <v>75</v>
      </c>
      <c r="V5" s="254" t="s">
        <v>473</v>
      </c>
      <c r="W5" s="254" t="s">
        <v>474</v>
      </c>
      <c r="X5" s="254" t="s">
        <v>475</v>
      </c>
      <c r="AA5" s="252">
        <v>0.75</v>
      </c>
      <c r="AB5" s="245" t="s">
        <v>478</v>
      </c>
      <c r="AC5" s="245" t="s">
        <v>485</v>
      </c>
      <c r="AD5" s="245" t="s">
        <v>479</v>
      </c>
      <c r="AE5" s="245" t="s">
        <v>480</v>
      </c>
      <c r="AF5" s="245" t="s">
        <v>481</v>
      </c>
      <c r="AG5" s="246" t="s">
        <v>279</v>
      </c>
      <c r="AH5" s="314"/>
      <c r="AI5" s="316"/>
    </row>
    <row r="6" spans="1:35" hidden="1">
      <c r="A6" s="4">
        <v>197</v>
      </c>
      <c r="B6" s="4">
        <v>4</v>
      </c>
      <c r="C6" s="5" t="s">
        <v>79</v>
      </c>
      <c r="D6" s="5" t="s">
        <v>80</v>
      </c>
      <c r="E6" s="76">
        <v>10686</v>
      </c>
      <c r="F6" s="5" t="s">
        <v>81</v>
      </c>
      <c r="G6" s="77">
        <f>'1 OPเขต4'!N6</f>
        <v>220694411.40000001</v>
      </c>
      <c r="H6" s="84">
        <f>'2 IP เขต4'!L5</f>
        <v>205296469.07207099</v>
      </c>
      <c r="I6" s="84">
        <f>'3 PP เขต4'!K5</f>
        <v>54097380.240000002</v>
      </c>
      <c r="J6" s="10">
        <f t="shared" ref="J6:J69" si="0">G6+H6+I6</f>
        <v>480088260.712071</v>
      </c>
      <c r="K6" s="77">
        <f>'4 หักเงินเดือนเขต4'!N5</f>
        <v>230530614.66</v>
      </c>
      <c r="L6" s="84">
        <f>J6-K6</f>
        <v>249557646.05207101</v>
      </c>
      <c r="M6" s="213">
        <v>0.2</v>
      </c>
      <c r="N6" s="213">
        <v>0.2</v>
      </c>
      <c r="O6" s="213">
        <v>0.2</v>
      </c>
      <c r="P6" s="77">
        <f>G6*L6/J6</f>
        <v>114720526.02190727</v>
      </c>
      <c r="Q6" s="77">
        <f>H6*L6/J6</f>
        <v>106716426.45133242</v>
      </c>
      <c r="R6" s="77">
        <f>I6*L6/J6</f>
        <v>28120693.578831296</v>
      </c>
      <c r="T6" s="77">
        <f>(P6*M6)+(N6*Q6)+(O6*R6)</f>
        <v>49911529.210414194</v>
      </c>
      <c r="U6" s="77">
        <v>10309745.880000001</v>
      </c>
      <c r="V6" s="238">
        <v>69302487.170000002</v>
      </c>
      <c r="W6" s="238">
        <v>57629443.719999999</v>
      </c>
      <c r="X6" s="238">
        <v>21553072.850000001</v>
      </c>
      <c r="Y6" s="73">
        <f>SUM(V6:X6)</f>
        <v>148485003.74000001</v>
      </c>
      <c r="Z6" s="73">
        <f>L6-Y6</f>
        <v>101072642.312071</v>
      </c>
      <c r="AA6" s="84">
        <f>L6*$AA$5</f>
        <v>187168234.53905326</v>
      </c>
      <c r="AB6" s="77">
        <v>148485003.74000001</v>
      </c>
      <c r="AC6" s="78">
        <f>L6-AB6</f>
        <v>101072642.312071</v>
      </c>
      <c r="AD6" s="77">
        <v>12241781.73</v>
      </c>
      <c r="AE6" s="77">
        <v>27996344.100000001</v>
      </c>
      <c r="AF6" s="77">
        <v>0</v>
      </c>
      <c r="AG6" s="77">
        <v>40238125.829999998</v>
      </c>
      <c r="AH6" s="73"/>
      <c r="AI6" s="80"/>
    </row>
    <row r="7" spans="1:35" hidden="1">
      <c r="A7" s="4">
        <v>198</v>
      </c>
      <c r="B7" s="4">
        <v>4</v>
      </c>
      <c r="C7" s="5" t="s">
        <v>79</v>
      </c>
      <c r="D7" s="5" t="s">
        <v>80</v>
      </c>
      <c r="E7" s="76">
        <v>10756</v>
      </c>
      <c r="F7" s="5" t="s">
        <v>82</v>
      </c>
      <c r="G7" s="77">
        <f>'1 OPเขต4'!N7</f>
        <v>48377309.700000003</v>
      </c>
      <c r="H7" s="84">
        <f>'2 IP เขต4'!L6</f>
        <v>8324621.8640000001</v>
      </c>
      <c r="I7" s="84">
        <f>'3 PP เขต4'!K6</f>
        <v>10747415.33</v>
      </c>
      <c r="J7" s="10">
        <f t="shared" si="0"/>
        <v>67449346.894000009</v>
      </c>
      <c r="K7" s="77">
        <f>'4 หักเงินเดือนเขต4'!N6</f>
        <v>37740873.520000003</v>
      </c>
      <c r="L7" s="84">
        <f t="shared" ref="L7:L70" si="1">J7-K7</f>
        <v>29708473.374000005</v>
      </c>
      <c r="M7" s="213">
        <v>0.2</v>
      </c>
      <c r="N7" s="213">
        <v>0.2</v>
      </c>
      <c r="O7" s="213">
        <v>0.2</v>
      </c>
      <c r="P7" s="77">
        <f t="shared" ref="P7:P11" si="2">G7*L7/J7</f>
        <v>21308079.074314218</v>
      </c>
      <c r="Q7" s="77">
        <f t="shared" ref="Q7:Q11" si="3">H7*L7/J7</f>
        <v>3666630.1214736006</v>
      </c>
      <c r="R7" s="77">
        <f t="shared" ref="R7:R11" si="4">I7*L7/J7</f>
        <v>4733764.1782121845</v>
      </c>
      <c r="T7" s="77">
        <f t="shared" ref="T7:T70" si="5">(P7*M7)+(N7*Q7)+(O7*R7)</f>
        <v>5941694.6748000011</v>
      </c>
      <c r="U7" s="77">
        <v>2252954.59</v>
      </c>
      <c r="V7" s="238">
        <v>15518797.18</v>
      </c>
      <c r="W7" s="238">
        <v>2836335.76</v>
      </c>
      <c r="X7" s="238">
        <v>4646080.8099999996</v>
      </c>
      <c r="Y7" s="73">
        <f t="shared" ref="Y7:Y11" si="6">SUM(V7:X7)</f>
        <v>23001213.749999996</v>
      </c>
      <c r="Z7" s="73">
        <f t="shared" ref="Z7:Z11" si="7">L7-Y7</f>
        <v>6707259.6240000091</v>
      </c>
      <c r="AA7" s="84">
        <f t="shared" ref="AA7:AA11" si="8">L7*$AA$5</f>
        <v>22281355.030500002</v>
      </c>
      <c r="AB7" s="77">
        <v>23001213.749999996</v>
      </c>
      <c r="AC7" s="78">
        <f t="shared" ref="AC7:AC70" si="9">L7-AB7</f>
        <v>6707259.6240000091</v>
      </c>
      <c r="AD7" s="77"/>
      <c r="AE7" s="77"/>
      <c r="AF7" s="77"/>
      <c r="AG7" s="77">
        <v>0</v>
      </c>
      <c r="AH7" s="73"/>
      <c r="AI7" s="80"/>
    </row>
    <row r="8" spans="1:35" hidden="1">
      <c r="A8" s="4">
        <v>199</v>
      </c>
      <c r="B8" s="4">
        <v>4</v>
      </c>
      <c r="C8" s="5" t="s">
        <v>79</v>
      </c>
      <c r="D8" s="5" t="s">
        <v>80</v>
      </c>
      <c r="E8" s="76">
        <v>10757</v>
      </c>
      <c r="F8" s="5" t="s">
        <v>83</v>
      </c>
      <c r="G8" s="77">
        <f>'1 OPเขต4'!N8</f>
        <v>68179946.700000003</v>
      </c>
      <c r="H8" s="84">
        <f>'2 IP เขต4'!L7</f>
        <v>14108349.751</v>
      </c>
      <c r="I8" s="84">
        <f>'3 PP เขต4'!K7</f>
        <v>14870100.07</v>
      </c>
      <c r="J8" s="10">
        <f t="shared" si="0"/>
        <v>97158396.520999998</v>
      </c>
      <c r="K8" s="77">
        <f>'4 หักเงินเดือนเขต4'!N7</f>
        <v>38689589.210000001</v>
      </c>
      <c r="L8" s="84">
        <f t="shared" si="1"/>
        <v>58468807.310999997</v>
      </c>
      <c r="M8" s="213">
        <v>0.2</v>
      </c>
      <c r="N8" s="213">
        <v>0.2</v>
      </c>
      <c r="O8" s="213">
        <v>0.2</v>
      </c>
      <c r="P8" s="77">
        <f t="shared" si="2"/>
        <v>41029908.981823534</v>
      </c>
      <c r="Q8" s="77">
        <f t="shared" si="3"/>
        <v>8490242.8673688397</v>
      </c>
      <c r="R8" s="77">
        <f t="shared" si="4"/>
        <v>8948655.4618076254</v>
      </c>
      <c r="T8" s="77">
        <f t="shared" si="5"/>
        <v>11693761.462199999</v>
      </c>
      <c r="U8" s="77">
        <v>3187714.1</v>
      </c>
      <c r="V8" s="238">
        <v>22909029.420000002</v>
      </c>
      <c r="W8" s="238">
        <v>4119171.45</v>
      </c>
      <c r="X8" s="238">
        <v>6762556.0199999996</v>
      </c>
      <c r="Y8" s="73">
        <f t="shared" si="6"/>
        <v>33790756.890000001</v>
      </c>
      <c r="Z8" s="73">
        <f t="shared" si="7"/>
        <v>24678050.420999996</v>
      </c>
      <c r="AA8" s="84">
        <f t="shared" si="8"/>
        <v>43851605.48325</v>
      </c>
      <c r="AB8" s="77">
        <v>33790756.890000001</v>
      </c>
      <c r="AC8" s="78">
        <f t="shared" si="9"/>
        <v>24678050.420999996</v>
      </c>
      <c r="AD8" s="77">
        <v>7542476.21</v>
      </c>
      <c r="AE8" s="77">
        <v>2640526.69</v>
      </c>
      <c r="AF8" s="77">
        <v>0</v>
      </c>
      <c r="AG8" s="77">
        <v>10183002.9</v>
      </c>
      <c r="AH8" s="73"/>
      <c r="AI8" s="80"/>
    </row>
    <row r="9" spans="1:35" hidden="1">
      <c r="A9" s="4">
        <v>200</v>
      </c>
      <c r="B9" s="4">
        <v>4</v>
      </c>
      <c r="C9" s="5" t="s">
        <v>79</v>
      </c>
      <c r="D9" s="5" t="s">
        <v>80</v>
      </c>
      <c r="E9" s="76">
        <v>10758</v>
      </c>
      <c r="F9" s="5" t="s">
        <v>84</v>
      </c>
      <c r="G9" s="77">
        <f>'1 OPเขต4'!N9</f>
        <v>77199138.600000009</v>
      </c>
      <c r="H9" s="84">
        <f>'2 IP เขต4'!L8</f>
        <v>14159762.233000001</v>
      </c>
      <c r="I9" s="84">
        <f>'3 PP เขต4'!K8</f>
        <v>18085648.829999998</v>
      </c>
      <c r="J9" s="10">
        <f t="shared" si="0"/>
        <v>109444549.663</v>
      </c>
      <c r="K9" s="77">
        <f>'4 หักเงินเดือนเขต4'!N8</f>
        <v>42912662.43</v>
      </c>
      <c r="L9" s="84">
        <f t="shared" si="1"/>
        <v>66531887.233000003</v>
      </c>
      <c r="M9" s="213">
        <v>0.2</v>
      </c>
      <c r="N9" s="213">
        <v>0.2</v>
      </c>
      <c r="O9" s="213">
        <v>0.2</v>
      </c>
      <c r="P9" s="77">
        <f t="shared" si="2"/>
        <v>46929741.130419567</v>
      </c>
      <c r="Q9" s="77">
        <f t="shared" si="3"/>
        <v>8607790.0364419576</v>
      </c>
      <c r="R9" s="77">
        <f t="shared" si="4"/>
        <v>10994356.06613848</v>
      </c>
      <c r="T9" s="77">
        <f t="shared" si="5"/>
        <v>13306377.446600001</v>
      </c>
      <c r="U9" s="77">
        <v>3597779.66</v>
      </c>
      <c r="V9" s="238">
        <v>26560217.039999999</v>
      </c>
      <c r="W9" s="238">
        <v>4000485.77</v>
      </c>
      <c r="X9" s="238">
        <v>7499413.7300000004</v>
      </c>
      <c r="Y9" s="73">
        <f t="shared" si="6"/>
        <v>38060116.539999999</v>
      </c>
      <c r="Z9" s="73">
        <f t="shared" si="7"/>
        <v>28471770.693000004</v>
      </c>
      <c r="AA9" s="84">
        <f t="shared" si="8"/>
        <v>49898915.42475</v>
      </c>
      <c r="AB9" s="77">
        <v>38060116.539999999</v>
      </c>
      <c r="AC9" s="78">
        <f t="shared" si="9"/>
        <v>28471770.693000004</v>
      </c>
      <c r="AD9" s="77">
        <v>8320784.7800000003</v>
      </c>
      <c r="AE9" s="77">
        <v>2844094.43</v>
      </c>
      <c r="AF9" s="77">
        <v>673919.67</v>
      </c>
      <c r="AG9" s="77">
        <v>11838798.880000001</v>
      </c>
      <c r="AH9" s="73"/>
      <c r="AI9" s="80"/>
    </row>
    <row r="10" spans="1:35" hidden="1">
      <c r="A10" s="4">
        <v>201</v>
      </c>
      <c r="B10" s="4">
        <v>4</v>
      </c>
      <c r="C10" s="5" t="s">
        <v>79</v>
      </c>
      <c r="D10" s="5" t="s">
        <v>80</v>
      </c>
      <c r="E10" s="76">
        <v>10759</v>
      </c>
      <c r="F10" s="5" t="s">
        <v>85</v>
      </c>
      <c r="G10" s="77">
        <f>'1 OPเขต4'!N10</f>
        <v>50233995.300000004</v>
      </c>
      <c r="H10" s="84">
        <f>'2 IP เขต4'!L9</f>
        <v>14884007.891000001</v>
      </c>
      <c r="I10" s="84">
        <f>'3 PP เขต4'!K9</f>
        <v>10391400.41</v>
      </c>
      <c r="J10" s="10">
        <f t="shared" si="0"/>
        <v>75509403.601000011</v>
      </c>
      <c r="K10" s="77">
        <f>'4 หักเงินเดือนเขต4'!N9</f>
        <v>36019066.780000001</v>
      </c>
      <c r="L10" s="84">
        <f t="shared" si="1"/>
        <v>39490336.82100001</v>
      </c>
      <c r="M10" s="213">
        <v>0.2</v>
      </c>
      <c r="N10" s="213">
        <v>0.2</v>
      </c>
      <c r="O10" s="213">
        <v>0.2</v>
      </c>
      <c r="P10" s="77">
        <f t="shared" si="2"/>
        <v>26271660.212599792</v>
      </c>
      <c r="Q10" s="77">
        <f t="shared" si="3"/>
        <v>7784122.9943740116</v>
      </c>
      <c r="R10" s="77">
        <f t="shared" si="4"/>
        <v>5434553.614026201</v>
      </c>
      <c r="T10" s="77">
        <f t="shared" si="5"/>
        <v>7898067.3642000016</v>
      </c>
      <c r="U10" s="77">
        <v>2356331.7599999998</v>
      </c>
      <c r="V10" s="238">
        <v>16754314.41</v>
      </c>
      <c r="W10" s="238">
        <v>4961860.71</v>
      </c>
      <c r="X10" s="238">
        <v>4616384.09</v>
      </c>
      <c r="Y10" s="73">
        <f t="shared" si="6"/>
        <v>26332559.210000001</v>
      </c>
      <c r="Z10" s="73">
        <f t="shared" si="7"/>
        <v>13157777.611000009</v>
      </c>
      <c r="AA10" s="84">
        <f t="shared" si="8"/>
        <v>29617752.615750007</v>
      </c>
      <c r="AB10" s="77">
        <v>26332559.210000001</v>
      </c>
      <c r="AC10" s="78">
        <f t="shared" si="9"/>
        <v>13157777.611000009</v>
      </c>
      <c r="AD10" s="77">
        <v>2502832.27</v>
      </c>
      <c r="AE10" s="77">
        <v>1414211.24</v>
      </c>
      <c r="AF10" s="77">
        <v>0</v>
      </c>
      <c r="AG10" s="77">
        <v>3917043.51</v>
      </c>
      <c r="AH10" s="73"/>
      <c r="AI10" s="80"/>
    </row>
    <row r="11" spans="1:35" hidden="1">
      <c r="A11" s="4">
        <v>202</v>
      </c>
      <c r="B11" s="4">
        <v>4</v>
      </c>
      <c r="C11" s="5" t="s">
        <v>79</v>
      </c>
      <c r="D11" s="5" t="s">
        <v>80</v>
      </c>
      <c r="E11" s="76">
        <v>10760</v>
      </c>
      <c r="F11" s="5" t="s">
        <v>86</v>
      </c>
      <c r="G11" s="77">
        <f>'1 OPเขต4'!N11</f>
        <v>54926949</v>
      </c>
      <c r="H11" s="84">
        <f>'2 IP เขต4'!L10</f>
        <v>13722596.977</v>
      </c>
      <c r="I11" s="84">
        <f>'3 PP เขต4'!K10</f>
        <v>13479195.73</v>
      </c>
      <c r="J11" s="10">
        <f t="shared" si="0"/>
        <v>82128741.707000002</v>
      </c>
      <c r="K11" s="77">
        <f>'4 หักเงินเดือนเขต4'!N10</f>
        <v>46634646.869999997</v>
      </c>
      <c r="L11" s="84">
        <f t="shared" si="1"/>
        <v>35494094.837000005</v>
      </c>
      <c r="M11" s="213">
        <v>0.2</v>
      </c>
      <c r="N11" s="213">
        <v>0.2</v>
      </c>
      <c r="O11" s="213">
        <v>0.2</v>
      </c>
      <c r="P11" s="77">
        <f t="shared" si="2"/>
        <v>23738125.002186604</v>
      </c>
      <c r="Q11" s="77">
        <f t="shared" si="3"/>
        <v>5930581.04127819</v>
      </c>
      <c r="R11" s="77">
        <f t="shared" si="4"/>
        <v>5825388.7935352083</v>
      </c>
      <c r="T11" s="77">
        <f t="shared" si="5"/>
        <v>7098818.9674000014</v>
      </c>
      <c r="U11" s="77">
        <v>2549160</v>
      </c>
      <c r="V11" s="238">
        <v>17024436.239999998</v>
      </c>
      <c r="W11" s="238">
        <v>3000353.88</v>
      </c>
      <c r="X11" s="238">
        <v>5155284.3600000003</v>
      </c>
      <c r="Y11" s="73">
        <f t="shared" si="6"/>
        <v>25180074.479999997</v>
      </c>
      <c r="Z11" s="73">
        <f t="shared" si="7"/>
        <v>10314020.357000008</v>
      </c>
      <c r="AA11" s="84">
        <f t="shared" si="8"/>
        <v>26620571.127750002</v>
      </c>
      <c r="AB11" s="77">
        <v>25180074.479999997</v>
      </c>
      <c r="AC11" s="78">
        <f t="shared" si="9"/>
        <v>10314020.357000008</v>
      </c>
      <c r="AD11" s="77">
        <v>575975.93000000005</v>
      </c>
      <c r="AE11" s="77">
        <v>1698933.83</v>
      </c>
      <c r="AF11" s="77">
        <v>0</v>
      </c>
      <c r="AG11" s="77">
        <v>2274909.7600000002</v>
      </c>
      <c r="AH11" s="73"/>
      <c r="AI11" s="80"/>
    </row>
    <row r="12" spans="1:35">
      <c r="A12" s="44"/>
      <c r="B12" s="45"/>
      <c r="C12" s="40"/>
      <c r="D12" s="47" t="s">
        <v>167</v>
      </c>
      <c r="E12" s="48"/>
      <c r="F12" s="48"/>
      <c r="G12" s="86">
        <f t="shared" ref="G12:AG12" si="10">G6+G7+G8+G9+G10+G11</f>
        <v>519611750.70000005</v>
      </c>
      <c r="H12" s="86">
        <f t="shared" si="10"/>
        <v>270495807.78807098</v>
      </c>
      <c r="I12" s="86">
        <f t="shared" si="10"/>
        <v>121671140.61</v>
      </c>
      <c r="J12" s="86">
        <f t="shared" si="10"/>
        <v>911778699.0980711</v>
      </c>
      <c r="K12" s="86">
        <f t="shared" si="10"/>
        <v>432527453.47000003</v>
      </c>
      <c r="L12" s="86">
        <f t="shared" si="10"/>
        <v>479251245.62807095</v>
      </c>
      <c r="M12" s="86">
        <f t="shared" si="10"/>
        <v>1.2</v>
      </c>
      <c r="N12" s="86">
        <f t="shared" si="10"/>
        <v>1.2</v>
      </c>
      <c r="O12" s="86">
        <f t="shared" si="10"/>
        <v>1.2</v>
      </c>
      <c r="P12" s="86">
        <f t="shared" si="10"/>
        <v>273998040.42325097</v>
      </c>
      <c r="Q12" s="86">
        <f t="shared" si="10"/>
        <v>141195793.51226899</v>
      </c>
      <c r="R12" s="86">
        <f t="shared" si="10"/>
        <v>64057411.692550994</v>
      </c>
      <c r="S12" s="86">
        <f t="shared" si="10"/>
        <v>0</v>
      </c>
      <c r="T12" s="86">
        <f t="shared" si="10"/>
        <v>95850249.125614196</v>
      </c>
      <c r="U12" s="86">
        <f t="shared" si="10"/>
        <v>24253685.990000002</v>
      </c>
      <c r="V12" s="86">
        <f t="shared" si="10"/>
        <v>168069281.46000001</v>
      </c>
      <c r="W12" s="86">
        <f t="shared" si="10"/>
        <v>76547651.289999992</v>
      </c>
      <c r="X12" s="86">
        <f t="shared" si="10"/>
        <v>50232791.859999999</v>
      </c>
      <c r="Y12" s="86">
        <f t="shared" si="10"/>
        <v>294849724.61000001</v>
      </c>
      <c r="Z12" s="239">
        <f t="shared" si="10"/>
        <v>184401521.018071</v>
      </c>
      <c r="AA12" s="86">
        <f t="shared" si="10"/>
        <v>359438434.22105324</v>
      </c>
      <c r="AB12" s="86">
        <f t="shared" si="10"/>
        <v>294849724.61000001</v>
      </c>
      <c r="AC12" s="92">
        <f t="shared" si="10"/>
        <v>184401521.018071</v>
      </c>
      <c r="AD12" s="86">
        <f t="shared" si="10"/>
        <v>31183850.920000002</v>
      </c>
      <c r="AE12" s="86">
        <f t="shared" si="10"/>
        <v>36594110.289999999</v>
      </c>
      <c r="AF12" s="86">
        <f t="shared" si="10"/>
        <v>673919.67</v>
      </c>
      <c r="AG12" s="86">
        <f t="shared" si="10"/>
        <v>68451880.879999995</v>
      </c>
      <c r="AH12" s="283"/>
      <c r="AI12" s="80"/>
    </row>
    <row r="13" spans="1:35" hidden="1">
      <c r="A13" s="4">
        <v>203</v>
      </c>
      <c r="B13" s="4">
        <v>4</v>
      </c>
      <c r="C13" s="5" t="s">
        <v>87</v>
      </c>
      <c r="D13" s="5" t="s">
        <v>88</v>
      </c>
      <c r="E13" s="76">
        <v>1130</v>
      </c>
      <c r="F13" s="5" t="s">
        <v>89</v>
      </c>
      <c r="G13" s="77">
        <f>'1 OPเขต4'!N13</f>
        <v>5697363.8499999996</v>
      </c>
      <c r="H13" s="84">
        <f>'2 IP เขต4'!L12</f>
        <v>0</v>
      </c>
      <c r="I13" s="84">
        <f>'3 PP เขต4'!K12</f>
        <v>1637857.84</v>
      </c>
      <c r="J13" s="10">
        <f t="shared" si="0"/>
        <v>7335221.6899999995</v>
      </c>
      <c r="K13" s="77">
        <f>'4 หักเงินเดือนเขต4'!N12</f>
        <v>1164768.1300000001</v>
      </c>
      <c r="L13" s="84">
        <f t="shared" si="1"/>
        <v>6170453.5599999996</v>
      </c>
      <c r="M13" s="213">
        <v>0.2</v>
      </c>
      <c r="N13" s="213">
        <v>0.2</v>
      </c>
      <c r="O13" s="213">
        <v>0.2</v>
      </c>
      <c r="P13" s="77">
        <f t="shared" ref="P13:P21" si="11">G13*L13/J13</f>
        <v>4792673.0147467162</v>
      </c>
      <c r="Q13" s="77">
        <f t="shared" ref="Q13:Q21" si="12">H13*L13/J13</f>
        <v>0</v>
      </c>
      <c r="R13" s="77">
        <f t="shared" ref="R13:R21" si="13">I13*L13/J13</f>
        <v>1377780.5452532833</v>
      </c>
      <c r="T13" s="77">
        <f t="shared" si="5"/>
        <v>1234090.7119999998</v>
      </c>
      <c r="U13" s="77">
        <v>417454.62</v>
      </c>
      <c r="V13" s="238">
        <v>2242983.15</v>
      </c>
      <c r="W13" s="238">
        <v>0</v>
      </c>
      <c r="X13" s="238">
        <v>638247.77</v>
      </c>
      <c r="Y13" s="73">
        <f t="shared" ref="Y13:Y21" si="14">SUM(V13:X13)</f>
        <v>2881230.92</v>
      </c>
      <c r="Z13" s="73">
        <f t="shared" ref="Z13:Z21" si="15">L13-Y13</f>
        <v>3289222.6399999997</v>
      </c>
      <c r="AA13" s="84">
        <f t="shared" ref="AA13:AA21" si="16">L13*$AA$5</f>
        <v>4627840.17</v>
      </c>
      <c r="AB13" s="241">
        <v>2881230.92</v>
      </c>
      <c r="AC13" s="78">
        <f t="shared" si="9"/>
        <v>3289222.6399999997</v>
      </c>
      <c r="AD13" s="77">
        <v>1351533.18</v>
      </c>
      <c r="AE13" s="77">
        <v>0</v>
      </c>
      <c r="AF13" s="77">
        <v>395076.07</v>
      </c>
      <c r="AG13" s="77">
        <v>1746609.25</v>
      </c>
      <c r="AH13" s="283"/>
      <c r="AI13" s="80"/>
    </row>
    <row r="14" spans="1:35" hidden="1">
      <c r="A14" s="4">
        <v>204</v>
      </c>
      <c r="B14" s="4">
        <v>4</v>
      </c>
      <c r="C14" s="5" t="s">
        <v>87</v>
      </c>
      <c r="D14" s="5" t="s">
        <v>88</v>
      </c>
      <c r="E14" s="76">
        <v>10687</v>
      </c>
      <c r="F14" s="5" t="s">
        <v>90</v>
      </c>
      <c r="G14" s="77">
        <f>'1 OPเขต4'!N14</f>
        <v>131478649.06</v>
      </c>
      <c r="H14" s="84">
        <f>'2 IP เขต4'!L13</f>
        <v>208122316.65190262</v>
      </c>
      <c r="I14" s="84">
        <f>'3 PP เขต4'!K13</f>
        <v>29273486.509999998</v>
      </c>
      <c r="J14" s="10">
        <f t="shared" si="0"/>
        <v>368874452.22190261</v>
      </c>
      <c r="K14" s="77">
        <f>'4 หักเงินเดือนเขต4'!N13</f>
        <v>169910773.28</v>
      </c>
      <c r="L14" s="84">
        <f t="shared" si="1"/>
        <v>198963678.94190261</v>
      </c>
      <c r="M14" s="213">
        <v>0.2</v>
      </c>
      <c r="N14" s="213">
        <v>0.2</v>
      </c>
      <c r="O14" s="213">
        <v>0.2</v>
      </c>
      <c r="P14" s="77">
        <f t="shared" si="11"/>
        <v>70917016.783673197</v>
      </c>
      <c r="Q14" s="77">
        <f t="shared" si="12"/>
        <v>112257114.965674</v>
      </c>
      <c r="R14" s="77">
        <f t="shared" si="13"/>
        <v>15789547.192555409</v>
      </c>
      <c r="T14" s="77">
        <f t="shared" si="5"/>
        <v>39792735.788380526</v>
      </c>
      <c r="U14" s="77">
        <v>9565141.7400000002</v>
      </c>
      <c r="V14" s="238">
        <v>39645203.240000002</v>
      </c>
      <c r="W14" s="238">
        <v>55398047.219999999</v>
      </c>
      <c r="X14" s="238">
        <v>13197323.609999999</v>
      </c>
      <c r="Y14" s="73">
        <f t="shared" si="14"/>
        <v>108240574.07000001</v>
      </c>
      <c r="Z14" s="73">
        <f t="shared" si="15"/>
        <v>90723104.8719026</v>
      </c>
      <c r="AA14" s="84">
        <f t="shared" si="16"/>
        <v>149222759.20642695</v>
      </c>
      <c r="AB14" s="241">
        <v>108240574.07000001</v>
      </c>
      <c r="AC14" s="78">
        <f t="shared" si="9"/>
        <v>90723104.8719026</v>
      </c>
      <c r="AD14" s="77">
        <v>10335320.25</v>
      </c>
      <c r="AE14" s="77">
        <v>32720885.420000002</v>
      </c>
      <c r="AF14" s="77">
        <v>0</v>
      </c>
      <c r="AG14" s="77">
        <v>43056205.670000002</v>
      </c>
      <c r="AH14" s="283"/>
      <c r="AI14" s="80"/>
    </row>
    <row r="15" spans="1:35" hidden="1">
      <c r="A15" s="4">
        <v>205</v>
      </c>
      <c r="B15" s="4">
        <v>4</v>
      </c>
      <c r="C15" s="5" t="s">
        <v>87</v>
      </c>
      <c r="D15" s="5" t="s">
        <v>88</v>
      </c>
      <c r="E15" s="76">
        <v>10761</v>
      </c>
      <c r="F15" s="5" t="s">
        <v>91</v>
      </c>
      <c r="G15" s="77">
        <f>'1 OPเขต4'!N15</f>
        <v>80497441.879999995</v>
      </c>
      <c r="H15" s="84">
        <f>'2 IP เขต4'!L14</f>
        <v>12346387.465</v>
      </c>
      <c r="I15" s="84">
        <f>'3 PP เขต4'!K14</f>
        <v>19177915.98</v>
      </c>
      <c r="J15" s="10">
        <f t="shared" si="0"/>
        <v>112021745.325</v>
      </c>
      <c r="K15" s="77">
        <f>'4 หักเงินเดือนเขต4'!N14</f>
        <v>31867669.919999998</v>
      </c>
      <c r="L15" s="84">
        <f t="shared" si="1"/>
        <v>80154075.405000001</v>
      </c>
      <c r="M15" s="213">
        <v>0.2</v>
      </c>
      <c r="N15" s="213">
        <v>0.2</v>
      </c>
      <c r="O15" s="213">
        <v>0.2</v>
      </c>
      <c r="P15" s="77">
        <f t="shared" si="11"/>
        <v>57597728.08073882</v>
      </c>
      <c r="Q15" s="77">
        <f t="shared" si="12"/>
        <v>8834117.5990239084</v>
      </c>
      <c r="R15" s="77">
        <f t="shared" si="13"/>
        <v>13722229.725237273</v>
      </c>
      <c r="T15" s="77">
        <f t="shared" si="5"/>
        <v>16030815.081</v>
      </c>
      <c r="U15" s="77">
        <v>5609017.0999999996</v>
      </c>
      <c r="V15" s="238">
        <v>30295699.289999999</v>
      </c>
      <c r="W15" s="238">
        <v>5649435.54</v>
      </c>
      <c r="X15" s="238">
        <v>9058994.3000000007</v>
      </c>
      <c r="Y15" s="73">
        <f t="shared" si="14"/>
        <v>45004129.129999995</v>
      </c>
      <c r="Z15" s="73">
        <f t="shared" si="15"/>
        <v>35149946.275000006</v>
      </c>
      <c r="AA15" s="84">
        <f t="shared" si="16"/>
        <v>60115556.553750001</v>
      </c>
      <c r="AB15" s="241">
        <v>45004129.129999995</v>
      </c>
      <c r="AC15" s="78">
        <f t="shared" si="9"/>
        <v>35149946.275000006</v>
      </c>
      <c r="AD15" s="77">
        <v>12837769.390000001</v>
      </c>
      <c r="AE15" s="77">
        <v>1057754.7</v>
      </c>
      <c r="AF15" s="77">
        <v>1215903.3400000001</v>
      </c>
      <c r="AG15" s="77">
        <v>15111427.43</v>
      </c>
      <c r="AH15" s="283"/>
      <c r="AI15" s="80"/>
    </row>
    <row r="16" spans="1:35" hidden="1">
      <c r="A16" s="4">
        <v>206</v>
      </c>
      <c r="B16" s="4">
        <v>4</v>
      </c>
      <c r="C16" s="5" t="s">
        <v>87</v>
      </c>
      <c r="D16" s="5" t="s">
        <v>88</v>
      </c>
      <c r="E16" s="76">
        <v>10762</v>
      </c>
      <c r="F16" s="5" t="s">
        <v>92</v>
      </c>
      <c r="G16" s="77">
        <f>'1 OPเขต4'!N16</f>
        <v>76588509.480000004</v>
      </c>
      <c r="H16" s="84">
        <f>'2 IP เขต4'!L15</f>
        <v>16970475.887000002</v>
      </c>
      <c r="I16" s="84">
        <f>'3 PP เขต4'!K15</f>
        <v>17137959.170000002</v>
      </c>
      <c r="J16" s="10">
        <f t="shared" si="0"/>
        <v>110696944.53700002</v>
      </c>
      <c r="K16" s="77">
        <f>'4 หักเงินเดือนเขต4'!N15</f>
        <v>36095956.399999999</v>
      </c>
      <c r="L16" s="84">
        <f t="shared" si="1"/>
        <v>74600988.137000024</v>
      </c>
      <c r="M16" s="213">
        <v>0.2</v>
      </c>
      <c r="N16" s="213">
        <v>0.2</v>
      </c>
      <c r="O16" s="213">
        <v>0.2</v>
      </c>
      <c r="P16" s="77">
        <f t="shared" si="11"/>
        <v>51614599.761949643</v>
      </c>
      <c r="Q16" s="77">
        <f t="shared" si="12"/>
        <v>11436758.942358809</v>
      </c>
      <c r="R16" s="77">
        <f t="shared" si="13"/>
        <v>11549629.432691565</v>
      </c>
      <c r="T16" s="77">
        <f t="shared" si="5"/>
        <v>14920197.627400005</v>
      </c>
      <c r="U16" s="77">
        <v>5239201.6100000003</v>
      </c>
      <c r="V16" s="238">
        <v>26840813.25</v>
      </c>
      <c r="W16" s="238">
        <v>4531689.33</v>
      </c>
      <c r="X16" s="238">
        <v>8003604.0700000003</v>
      </c>
      <c r="Y16" s="73">
        <f t="shared" si="14"/>
        <v>39376106.649999999</v>
      </c>
      <c r="Z16" s="73">
        <f t="shared" si="15"/>
        <v>35224881.487000026</v>
      </c>
      <c r="AA16" s="84">
        <f t="shared" si="16"/>
        <v>55950741.102750018</v>
      </c>
      <c r="AB16" s="241">
        <v>39376106.649999999</v>
      </c>
      <c r="AC16" s="78">
        <f t="shared" si="9"/>
        <v>35224881.487000026</v>
      </c>
      <c r="AD16" s="77">
        <v>11420080.029999999</v>
      </c>
      <c r="AE16" s="77">
        <v>4595595.9400000004</v>
      </c>
      <c r="AF16" s="77">
        <v>558958.49</v>
      </c>
      <c r="AG16" s="77">
        <v>16574634.459999999</v>
      </c>
      <c r="AH16" s="283"/>
      <c r="AI16" s="80"/>
    </row>
    <row r="17" spans="1:35" hidden="1">
      <c r="A17" s="4">
        <v>207</v>
      </c>
      <c r="B17" s="4">
        <v>4</v>
      </c>
      <c r="C17" s="5" t="s">
        <v>87</v>
      </c>
      <c r="D17" s="5" t="s">
        <v>88</v>
      </c>
      <c r="E17" s="76">
        <v>10763</v>
      </c>
      <c r="F17" s="5" t="s">
        <v>93</v>
      </c>
      <c r="G17" s="77">
        <f>'1 OPเขต4'!N17</f>
        <v>44916669.339999996</v>
      </c>
      <c r="H17" s="84">
        <f>'2 IP เขต4'!L16</f>
        <v>8027330.8969999999</v>
      </c>
      <c r="I17" s="84">
        <f>'3 PP เขต4'!K16</f>
        <v>11169997.039999999</v>
      </c>
      <c r="J17" s="10">
        <f t="shared" si="0"/>
        <v>64113997.276999995</v>
      </c>
      <c r="K17" s="77">
        <f>'4 หักเงินเดือนเขต4'!N16</f>
        <v>31635679.370000001</v>
      </c>
      <c r="L17" s="84">
        <f t="shared" si="1"/>
        <v>32478317.906999994</v>
      </c>
      <c r="M17" s="213">
        <v>0.2</v>
      </c>
      <c r="N17" s="213">
        <v>0.2</v>
      </c>
      <c r="O17" s="213">
        <v>0.2</v>
      </c>
      <c r="P17" s="77">
        <f t="shared" si="11"/>
        <v>22753500.453971073</v>
      </c>
      <c r="Q17" s="77">
        <f t="shared" si="12"/>
        <v>4066416.319217348</v>
      </c>
      <c r="R17" s="77">
        <f t="shared" si="13"/>
        <v>5658401.1338115726</v>
      </c>
      <c r="T17" s="77">
        <f t="shared" si="5"/>
        <v>6495663.5813999986</v>
      </c>
      <c r="U17" s="77">
        <v>3303478.04</v>
      </c>
      <c r="V17" s="238">
        <v>14946606.02</v>
      </c>
      <c r="W17" s="238">
        <v>2588643.29</v>
      </c>
      <c r="X17" s="238">
        <v>4991866</v>
      </c>
      <c r="Y17" s="73">
        <f t="shared" si="14"/>
        <v>22527115.309999999</v>
      </c>
      <c r="Z17" s="73">
        <f t="shared" si="15"/>
        <v>9951202.5969999954</v>
      </c>
      <c r="AA17" s="84">
        <f t="shared" si="16"/>
        <v>24358738.430249996</v>
      </c>
      <c r="AB17" s="241">
        <v>22527115.309999999</v>
      </c>
      <c r="AC17" s="78">
        <f t="shared" si="9"/>
        <v>9951202.5969999954</v>
      </c>
      <c r="AD17" s="77">
        <v>1989803.76</v>
      </c>
      <c r="AE17" s="77">
        <v>622606.56000000006</v>
      </c>
      <c r="AF17" s="77">
        <v>0</v>
      </c>
      <c r="AG17" s="77">
        <v>2612410.3200000003</v>
      </c>
      <c r="AH17" s="283"/>
      <c r="AI17" s="80"/>
    </row>
    <row r="18" spans="1:35" hidden="1">
      <c r="A18" s="4">
        <v>208</v>
      </c>
      <c r="B18" s="4">
        <v>4</v>
      </c>
      <c r="C18" s="5" t="s">
        <v>87</v>
      </c>
      <c r="D18" s="5" t="s">
        <v>88</v>
      </c>
      <c r="E18" s="76">
        <v>10764</v>
      </c>
      <c r="F18" s="5" t="s">
        <v>94</v>
      </c>
      <c r="G18" s="77">
        <f>'1 OPเขต4'!N18</f>
        <v>31274305.509999998</v>
      </c>
      <c r="H18" s="84">
        <f>'2 IP เขต4'!L17</f>
        <v>9511004.9049999993</v>
      </c>
      <c r="I18" s="84">
        <f>'3 PP เขต4'!K17</f>
        <v>7843255.46</v>
      </c>
      <c r="J18" s="10">
        <f t="shared" si="0"/>
        <v>48628565.875</v>
      </c>
      <c r="K18" s="77">
        <f>'4 หักเงินเดือนเขต4'!N17</f>
        <v>17628533.07</v>
      </c>
      <c r="L18" s="84">
        <f t="shared" si="1"/>
        <v>31000032.805</v>
      </c>
      <c r="M18" s="213">
        <v>0.2</v>
      </c>
      <c r="N18" s="213">
        <v>0.2</v>
      </c>
      <c r="O18" s="213">
        <v>0.2</v>
      </c>
      <c r="P18" s="77">
        <f t="shared" si="11"/>
        <v>19936933.761437852</v>
      </c>
      <c r="Q18" s="77">
        <f t="shared" si="12"/>
        <v>6063133.0321648289</v>
      </c>
      <c r="R18" s="77">
        <f t="shared" si="13"/>
        <v>4999966.0113973161</v>
      </c>
      <c r="T18" s="77">
        <f t="shared" si="5"/>
        <v>6200006.5609999998</v>
      </c>
      <c r="U18" s="77">
        <v>2291535.5099999998</v>
      </c>
      <c r="V18" s="238">
        <v>10585224.109999999</v>
      </c>
      <c r="W18" s="238">
        <v>3440674.2</v>
      </c>
      <c r="X18" s="238">
        <v>3489804.56</v>
      </c>
      <c r="Y18" s="73">
        <f t="shared" si="14"/>
        <v>17515702.869999997</v>
      </c>
      <c r="Z18" s="73">
        <f t="shared" si="15"/>
        <v>13484329.935000002</v>
      </c>
      <c r="AA18" s="84">
        <f t="shared" si="16"/>
        <v>23250024.603749998</v>
      </c>
      <c r="AB18" s="241">
        <v>17515702.869999997</v>
      </c>
      <c r="AC18" s="78">
        <f t="shared" si="9"/>
        <v>13484329.935000002</v>
      </c>
      <c r="AD18" s="77">
        <v>4281883.71</v>
      </c>
      <c r="AE18" s="77">
        <v>1213567.02</v>
      </c>
      <c r="AF18" s="77">
        <v>238871.01</v>
      </c>
      <c r="AG18" s="77">
        <v>5734321.7400000002</v>
      </c>
      <c r="AH18" s="283"/>
      <c r="AI18" s="80"/>
    </row>
    <row r="19" spans="1:35" hidden="1">
      <c r="A19" s="4">
        <v>209</v>
      </c>
      <c r="B19" s="4">
        <v>4</v>
      </c>
      <c r="C19" s="5" t="s">
        <v>87</v>
      </c>
      <c r="D19" s="5" t="s">
        <v>88</v>
      </c>
      <c r="E19" s="76">
        <v>10765</v>
      </c>
      <c r="F19" s="5" t="s">
        <v>95</v>
      </c>
      <c r="G19" s="77">
        <f>'1 OPเขต4'!N19</f>
        <v>26859678.699999999</v>
      </c>
      <c r="H19" s="84">
        <f>'2 IP เขต4'!L18</f>
        <v>7049641.3450000007</v>
      </c>
      <c r="I19" s="84">
        <f>'3 PP เขต4'!K18</f>
        <v>6362737.8100000005</v>
      </c>
      <c r="J19" s="10">
        <f t="shared" si="0"/>
        <v>40272057.855000004</v>
      </c>
      <c r="K19" s="77">
        <f>'4 หักเงินเดือนเขต4'!N18</f>
        <v>19479343.670000002</v>
      </c>
      <c r="L19" s="84">
        <f t="shared" si="1"/>
        <v>20792714.185000002</v>
      </c>
      <c r="M19" s="213">
        <v>0.2</v>
      </c>
      <c r="N19" s="213">
        <v>0.2</v>
      </c>
      <c r="O19" s="213">
        <v>0.2</v>
      </c>
      <c r="P19" s="77">
        <f t="shared" si="11"/>
        <v>13867819.328251518</v>
      </c>
      <c r="Q19" s="77">
        <f t="shared" si="12"/>
        <v>3639773.714100014</v>
      </c>
      <c r="R19" s="77">
        <f t="shared" si="13"/>
        <v>3285121.1426484687</v>
      </c>
      <c r="T19" s="77">
        <f t="shared" si="5"/>
        <v>4158542.8370000003</v>
      </c>
      <c r="U19" s="77">
        <v>1958981.64</v>
      </c>
      <c r="V19" s="238">
        <v>8613704.4299999997</v>
      </c>
      <c r="W19" s="238">
        <v>2036271.49</v>
      </c>
      <c r="X19" s="238">
        <v>2791220.57</v>
      </c>
      <c r="Y19" s="73">
        <f t="shared" si="14"/>
        <v>13441196.49</v>
      </c>
      <c r="Z19" s="73">
        <f t="shared" si="15"/>
        <v>7351517.6950000022</v>
      </c>
      <c r="AA19" s="84">
        <f t="shared" si="16"/>
        <v>15594535.638750002</v>
      </c>
      <c r="AB19" s="241">
        <v>13441196.49</v>
      </c>
      <c r="AC19" s="78">
        <f t="shared" si="9"/>
        <v>7351517.6950000022</v>
      </c>
      <c r="AD19" s="77">
        <v>1668175.91</v>
      </c>
      <c r="AE19" s="77">
        <v>840390.74</v>
      </c>
      <c r="AF19" s="77">
        <v>0</v>
      </c>
      <c r="AG19" s="77">
        <v>2508566.65</v>
      </c>
      <c r="AH19" s="283"/>
      <c r="AI19" s="80"/>
    </row>
    <row r="20" spans="1:35" hidden="1">
      <c r="A20" s="4">
        <v>210</v>
      </c>
      <c r="B20" s="4">
        <v>4</v>
      </c>
      <c r="C20" s="5" t="s">
        <v>87</v>
      </c>
      <c r="D20" s="5" t="s">
        <v>88</v>
      </c>
      <c r="E20" s="76">
        <v>10766</v>
      </c>
      <c r="F20" s="5" t="s">
        <v>96</v>
      </c>
      <c r="G20" s="77">
        <f>'1 OPเขต4'!N20</f>
        <v>54077043.689999998</v>
      </c>
      <c r="H20" s="84">
        <f>'2 IP เขต4'!L19</f>
        <v>11603678.752</v>
      </c>
      <c r="I20" s="84">
        <f>'3 PP เขต4'!K19</f>
        <v>12352442.879999999</v>
      </c>
      <c r="J20" s="10">
        <f t="shared" si="0"/>
        <v>78033165.321999997</v>
      </c>
      <c r="K20" s="77">
        <f>'4 หักเงินเดือนเขต4'!N19</f>
        <v>33867099.170000002</v>
      </c>
      <c r="L20" s="84">
        <f t="shared" si="1"/>
        <v>44166066.151999995</v>
      </c>
      <c r="M20" s="213">
        <v>0.2</v>
      </c>
      <c r="N20" s="213">
        <v>0.2</v>
      </c>
      <c r="O20" s="213">
        <v>0.2</v>
      </c>
      <c r="P20" s="77">
        <f t="shared" si="11"/>
        <v>30607117.871761862</v>
      </c>
      <c r="Q20" s="77">
        <f t="shared" si="12"/>
        <v>6567577.276311026</v>
      </c>
      <c r="R20" s="77">
        <f t="shared" si="13"/>
        <v>6991371.0039271107</v>
      </c>
      <c r="T20" s="77">
        <f t="shared" si="5"/>
        <v>8833213.2303999998</v>
      </c>
      <c r="U20" s="77">
        <v>3871088.6</v>
      </c>
      <c r="V20" s="238">
        <v>17803683.399999999</v>
      </c>
      <c r="W20" s="238">
        <v>4523354.12</v>
      </c>
      <c r="X20" s="238">
        <v>5603887.0499999998</v>
      </c>
      <c r="Y20" s="73">
        <f t="shared" si="14"/>
        <v>27930924.57</v>
      </c>
      <c r="Z20" s="73">
        <f t="shared" si="15"/>
        <v>16235141.581999995</v>
      </c>
      <c r="AA20" s="84">
        <f t="shared" si="16"/>
        <v>33124549.613999996</v>
      </c>
      <c r="AB20" s="241">
        <v>27930924.57</v>
      </c>
      <c r="AC20" s="78">
        <f t="shared" si="9"/>
        <v>16235141.581999995</v>
      </c>
      <c r="AD20" s="77">
        <v>5001812.66</v>
      </c>
      <c r="AE20" s="77">
        <v>585259.05000000005</v>
      </c>
      <c r="AF20" s="77">
        <v>0</v>
      </c>
      <c r="AG20" s="77">
        <v>5587071.71</v>
      </c>
      <c r="AH20" s="283"/>
      <c r="AI20" s="80"/>
    </row>
    <row r="21" spans="1:35" hidden="1">
      <c r="A21" s="4">
        <v>211</v>
      </c>
      <c r="B21" s="4">
        <v>4</v>
      </c>
      <c r="C21" s="5" t="s">
        <v>87</v>
      </c>
      <c r="D21" s="5" t="s">
        <v>88</v>
      </c>
      <c r="E21" s="76">
        <v>10767</v>
      </c>
      <c r="F21" s="5" t="s">
        <v>97</v>
      </c>
      <c r="G21" s="77">
        <f>'1 OPเขต4'!N21</f>
        <v>23760995.879999999</v>
      </c>
      <c r="H21" s="84">
        <f>'2 IP เขต4'!L20</f>
        <v>3574832.5350000001</v>
      </c>
      <c r="I21" s="84">
        <f>'3 PP เขต4'!K20</f>
        <v>5905092.5200000005</v>
      </c>
      <c r="J21" s="10">
        <f t="shared" si="0"/>
        <v>33240920.934999999</v>
      </c>
      <c r="K21" s="77">
        <f>'4 หักเงินเดือนเขต4'!N20</f>
        <v>13808712.49</v>
      </c>
      <c r="L21" s="84">
        <f t="shared" si="1"/>
        <v>19432208.445</v>
      </c>
      <c r="M21" s="213">
        <v>0.2</v>
      </c>
      <c r="N21" s="213">
        <v>0.2</v>
      </c>
      <c r="O21" s="213">
        <v>0.2</v>
      </c>
      <c r="P21" s="77">
        <f t="shared" si="11"/>
        <v>13890368.010676363</v>
      </c>
      <c r="Q21" s="77">
        <f t="shared" si="12"/>
        <v>2089800.4333852481</v>
      </c>
      <c r="R21" s="77">
        <f t="shared" si="13"/>
        <v>3452040.0009383899</v>
      </c>
      <c r="T21" s="77">
        <f t="shared" si="5"/>
        <v>3886441.6890000002</v>
      </c>
      <c r="U21" s="77">
        <v>1703731.43</v>
      </c>
      <c r="V21" s="238">
        <v>7760782.0899999999</v>
      </c>
      <c r="W21" s="238">
        <v>1156897.56</v>
      </c>
      <c r="X21" s="238">
        <v>2659487.63</v>
      </c>
      <c r="Y21" s="73">
        <f t="shared" si="14"/>
        <v>11577167.280000001</v>
      </c>
      <c r="Z21" s="73">
        <f t="shared" si="15"/>
        <v>7855041.1649999991</v>
      </c>
      <c r="AA21" s="84">
        <f t="shared" si="16"/>
        <v>14574156.33375</v>
      </c>
      <c r="AB21" s="241">
        <v>11577167.280000001</v>
      </c>
      <c r="AC21" s="78">
        <f t="shared" si="9"/>
        <v>7855041.1649999991</v>
      </c>
      <c r="AD21" s="77">
        <v>2635365.34</v>
      </c>
      <c r="AE21" s="77">
        <v>437826.39</v>
      </c>
      <c r="AF21" s="77">
        <v>0</v>
      </c>
      <c r="AG21" s="77">
        <v>3073191.73</v>
      </c>
      <c r="AH21" s="283"/>
      <c r="AI21" s="80"/>
    </row>
    <row r="22" spans="1:35">
      <c r="A22" s="44"/>
      <c r="B22" s="45"/>
      <c r="C22" s="40"/>
      <c r="D22" s="47" t="s">
        <v>168</v>
      </c>
      <c r="E22" s="48"/>
      <c r="F22" s="48"/>
      <c r="G22" s="86">
        <f t="shared" ref="G22:AG22" si="17">G13+G14+G15+G16+G17+G18+G19+G20+G21</f>
        <v>475150657.38999993</v>
      </c>
      <c r="H22" s="86">
        <f t="shared" si="17"/>
        <v>277205668.43790263</v>
      </c>
      <c r="I22" s="86">
        <f t="shared" si="17"/>
        <v>110860745.20999998</v>
      </c>
      <c r="J22" s="86">
        <f t="shared" si="17"/>
        <v>863217071.03790259</v>
      </c>
      <c r="K22" s="86">
        <f t="shared" si="17"/>
        <v>355458535.5</v>
      </c>
      <c r="L22" s="86">
        <f t="shared" si="17"/>
        <v>507758535.53790265</v>
      </c>
      <c r="M22" s="86">
        <f t="shared" si="17"/>
        <v>1.7999999999999998</v>
      </c>
      <c r="N22" s="86">
        <f t="shared" si="17"/>
        <v>1.7999999999999998</v>
      </c>
      <c r="O22" s="86">
        <f t="shared" si="17"/>
        <v>1.7999999999999998</v>
      </c>
      <c r="P22" s="86">
        <f t="shared" si="17"/>
        <v>285977757.0672071</v>
      </c>
      <c r="Q22" s="86">
        <f t="shared" si="17"/>
        <v>154954692.28223521</v>
      </c>
      <c r="R22" s="86">
        <f t="shared" si="17"/>
        <v>66826086.188460387</v>
      </c>
      <c r="S22" s="86">
        <f t="shared" si="17"/>
        <v>0</v>
      </c>
      <c r="T22" s="86">
        <f t="shared" si="17"/>
        <v>101551707.10758051</v>
      </c>
      <c r="U22" s="86">
        <f t="shared" si="17"/>
        <v>33959630.289999999</v>
      </c>
      <c r="V22" s="86">
        <f t="shared" si="17"/>
        <v>158734698.98000002</v>
      </c>
      <c r="W22" s="86">
        <f t="shared" si="17"/>
        <v>79325012.75</v>
      </c>
      <c r="X22" s="86">
        <f t="shared" si="17"/>
        <v>50434435.560000002</v>
      </c>
      <c r="Y22" s="86">
        <f t="shared" si="17"/>
        <v>288494147.29000008</v>
      </c>
      <c r="Z22" s="239">
        <f t="shared" si="17"/>
        <v>219264388.2479026</v>
      </c>
      <c r="AA22" s="86">
        <f t="shared" si="17"/>
        <v>380818901.653427</v>
      </c>
      <c r="AB22" s="86">
        <f t="shared" si="17"/>
        <v>288494147.29000008</v>
      </c>
      <c r="AC22" s="92">
        <f t="shared" si="17"/>
        <v>219264388.2479026</v>
      </c>
      <c r="AD22" s="86">
        <f t="shared" si="17"/>
        <v>51521744.230000004</v>
      </c>
      <c r="AE22" s="86">
        <f t="shared" si="17"/>
        <v>42073885.820000008</v>
      </c>
      <c r="AF22" s="86">
        <f t="shared" si="17"/>
        <v>2408808.91</v>
      </c>
      <c r="AG22" s="86">
        <f t="shared" si="17"/>
        <v>96004438.959999993</v>
      </c>
      <c r="AH22" s="283"/>
      <c r="AI22" s="80"/>
    </row>
    <row r="23" spans="1:35">
      <c r="A23" s="4">
        <v>212</v>
      </c>
      <c r="B23" s="4">
        <v>4</v>
      </c>
      <c r="C23" s="5" t="s">
        <v>98</v>
      </c>
      <c r="D23" s="5" t="s">
        <v>99</v>
      </c>
      <c r="E23" s="76">
        <v>10660</v>
      </c>
      <c r="F23" s="5" t="s">
        <v>100</v>
      </c>
      <c r="G23" s="77">
        <f>'1 OPเขต4'!N23</f>
        <v>119413175.52</v>
      </c>
      <c r="H23" s="84">
        <f>'2 IP เขต4'!L22</f>
        <v>251739164.66062111</v>
      </c>
      <c r="I23" s="84">
        <f>'3 PP เขต4'!K22</f>
        <v>32358171.800000001</v>
      </c>
      <c r="J23" s="10">
        <f t="shared" si="0"/>
        <v>403510511.9806211</v>
      </c>
      <c r="K23" s="77">
        <f>'4 หักเงินเดือนเขต4'!N22</f>
        <v>205230024.91999999</v>
      </c>
      <c r="L23" s="84">
        <f t="shared" si="1"/>
        <v>198280487.06062111</v>
      </c>
      <c r="M23" s="213">
        <v>0.2</v>
      </c>
      <c r="N23" s="213">
        <v>0.2</v>
      </c>
      <c r="O23" s="213">
        <v>0.2</v>
      </c>
      <c r="P23" s="77">
        <f t="shared" ref="P23:P38" si="18">G23*L23/J23</f>
        <v>58678279.500926994</v>
      </c>
      <c r="Q23" s="77">
        <f t="shared" ref="Q23:Q38" si="19">H23*L23/J23</f>
        <v>123701769.09675913</v>
      </c>
      <c r="R23" s="77">
        <f t="shared" ref="R23:R38" si="20">I23*L23/J23</f>
        <v>15900438.462934984</v>
      </c>
      <c r="T23" s="77">
        <f t="shared" si="5"/>
        <v>39656097.412124224</v>
      </c>
      <c r="U23" s="77">
        <v>5203908.18</v>
      </c>
      <c r="V23" s="238">
        <v>26712537.050000001</v>
      </c>
      <c r="W23" s="238">
        <v>36559801.909999996</v>
      </c>
      <c r="X23" s="238">
        <v>12265518.949999999</v>
      </c>
      <c r="Y23" s="73">
        <f t="shared" ref="Y23:Y38" si="21">SUM(V23:X23)</f>
        <v>75537857.909999996</v>
      </c>
      <c r="Z23" s="73">
        <f t="shared" ref="Z23:Z38" si="22">L23-Y23</f>
        <v>122742629.15062112</v>
      </c>
      <c r="AA23" s="84">
        <f t="shared" ref="AA23:AA38" si="23">L23*$AA$5</f>
        <v>148710365.29546583</v>
      </c>
      <c r="AB23" s="241">
        <v>75537857.909999996</v>
      </c>
      <c r="AC23" s="78">
        <f t="shared" si="9"/>
        <v>122742629.15062112</v>
      </c>
      <c r="AD23" s="77">
        <v>0</v>
      </c>
      <c r="AE23" s="77">
        <v>60106551.899999999</v>
      </c>
      <c r="AF23" s="77">
        <v>0</v>
      </c>
      <c r="AG23" s="77">
        <v>60106551.899999999</v>
      </c>
      <c r="AH23" s="283">
        <v>177855440.25913918</v>
      </c>
      <c r="AI23" s="84">
        <f>L23-AH23</f>
        <v>20425046.801481932</v>
      </c>
    </row>
    <row r="24" spans="1:35">
      <c r="A24" s="4">
        <v>213</v>
      </c>
      <c r="B24" s="4">
        <v>4</v>
      </c>
      <c r="C24" s="5" t="s">
        <v>98</v>
      </c>
      <c r="D24" s="5" t="s">
        <v>99</v>
      </c>
      <c r="E24" s="76">
        <v>10688</v>
      </c>
      <c r="F24" s="5" t="s">
        <v>101</v>
      </c>
      <c r="G24" s="77">
        <f>'1 OPเขต4'!N24</f>
        <v>63990309.119999997</v>
      </c>
      <c r="H24" s="84">
        <f>'2 IP เขต4'!L23</f>
        <v>67001671.343000002</v>
      </c>
      <c r="I24" s="84">
        <f>'3 PP เขต4'!K23</f>
        <v>15270098.27</v>
      </c>
      <c r="J24" s="10">
        <f t="shared" si="0"/>
        <v>146262078.73300001</v>
      </c>
      <c r="K24" s="77">
        <f>'4 หักเงินเดือนเขต4'!N23</f>
        <v>87663435.230000004</v>
      </c>
      <c r="L24" s="84">
        <f t="shared" si="1"/>
        <v>58598643.503000006</v>
      </c>
      <c r="M24" s="213">
        <v>0.2</v>
      </c>
      <c r="N24" s="213">
        <v>0.2</v>
      </c>
      <c r="O24" s="213">
        <v>0.2</v>
      </c>
      <c r="P24" s="77">
        <f t="shared" si="18"/>
        <v>25637166.818986438</v>
      </c>
      <c r="Q24" s="77">
        <f t="shared" si="19"/>
        <v>26843643.185879242</v>
      </c>
      <c r="R24" s="77">
        <f t="shared" si="20"/>
        <v>6117833.4981343225</v>
      </c>
      <c r="T24" s="77">
        <f t="shared" si="5"/>
        <v>11719728.700600002</v>
      </c>
      <c r="U24" s="77">
        <v>2792580.27</v>
      </c>
      <c r="V24" s="238">
        <v>19530943.649999999</v>
      </c>
      <c r="W24" s="238">
        <v>18933122.23</v>
      </c>
      <c r="X24" s="238">
        <v>5351222.28</v>
      </c>
      <c r="Y24" s="73">
        <f t="shared" si="21"/>
        <v>43815288.159999996</v>
      </c>
      <c r="Z24" s="73">
        <f t="shared" si="22"/>
        <v>14783355.34300001</v>
      </c>
      <c r="AA24" s="84">
        <f t="shared" si="23"/>
        <v>43948982.627250001</v>
      </c>
      <c r="AB24" s="241">
        <v>43815288.159999996</v>
      </c>
      <c r="AC24" s="78">
        <f t="shared" si="9"/>
        <v>14783355.34300001</v>
      </c>
      <c r="AD24" s="77">
        <v>0</v>
      </c>
      <c r="AE24" s="77">
        <v>2027585.98</v>
      </c>
      <c r="AF24" s="77">
        <v>0</v>
      </c>
      <c r="AG24" s="77">
        <v>2027585.98</v>
      </c>
      <c r="AH24" s="283">
        <v>74579584.807935074</v>
      </c>
      <c r="AI24" s="287">
        <f t="shared" ref="AI24:AI39" si="24">L24-AH24</f>
        <v>-15980941.304935068</v>
      </c>
    </row>
    <row r="25" spans="1:35">
      <c r="A25" s="4">
        <v>214</v>
      </c>
      <c r="B25" s="4">
        <v>4</v>
      </c>
      <c r="C25" s="5" t="s">
        <v>98</v>
      </c>
      <c r="D25" s="5" t="s">
        <v>99</v>
      </c>
      <c r="E25" s="76">
        <v>10768</v>
      </c>
      <c r="F25" s="5" t="s">
        <v>102</v>
      </c>
      <c r="G25" s="77">
        <f>'1 OPเขต4'!N25</f>
        <v>30892341.959999997</v>
      </c>
      <c r="H25" s="84">
        <f>'2 IP เขต4'!L24</f>
        <v>10938626.152000001</v>
      </c>
      <c r="I25" s="84">
        <f>'3 PP เขต4'!K24</f>
        <v>9233264.8200000003</v>
      </c>
      <c r="J25" s="10">
        <f t="shared" si="0"/>
        <v>51064232.931999996</v>
      </c>
      <c r="K25" s="77">
        <f>'4 หักเงินเดือนเขต4'!N24</f>
        <v>30110319.079999998</v>
      </c>
      <c r="L25" s="84">
        <f t="shared" si="1"/>
        <v>20953913.851999998</v>
      </c>
      <c r="M25" s="213">
        <v>0.2</v>
      </c>
      <c r="N25" s="213">
        <v>0.2</v>
      </c>
      <c r="O25" s="213">
        <v>0.2</v>
      </c>
      <c r="P25" s="77">
        <f t="shared" si="18"/>
        <v>12676494.58238933</v>
      </c>
      <c r="Q25" s="77">
        <f t="shared" si="19"/>
        <v>4488602.2346300045</v>
      </c>
      <c r="R25" s="77">
        <f t="shared" si="20"/>
        <v>3788817.0349806654</v>
      </c>
      <c r="T25" s="77">
        <f t="shared" si="5"/>
        <v>4190782.7704000007</v>
      </c>
      <c r="U25" s="77">
        <v>1346674.26</v>
      </c>
      <c r="V25" s="238">
        <v>10416467.039999999</v>
      </c>
      <c r="W25" s="238">
        <v>2767085.13</v>
      </c>
      <c r="X25" s="238">
        <v>3307873.37</v>
      </c>
      <c r="Y25" s="73">
        <f t="shared" si="21"/>
        <v>16491425.539999999</v>
      </c>
      <c r="Z25" s="73">
        <f t="shared" si="22"/>
        <v>4462488.311999999</v>
      </c>
      <c r="AA25" s="84">
        <f t="shared" si="23"/>
        <v>15715435.388999999</v>
      </c>
      <c r="AB25" s="241">
        <v>16491425.539999999</v>
      </c>
      <c r="AC25" s="78">
        <f t="shared" si="9"/>
        <v>4462488.311999999</v>
      </c>
      <c r="AD25" s="80"/>
      <c r="AE25" s="80"/>
      <c r="AF25" s="80"/>
      <c r="AG25" s="80"/>
      <c r="AH25" s="283">
        <v>22538082.632398497</v>
      </c>
      <c r="AI25" s="287">
        <f t="shared" si="24"/>
        <v>-1584168.7803984992</v>
      </c>
    </row>
    <row r="26" spans="1:35">
      <c r="A26" s="4">
        <v>215</v>
      </c>
      <c r="B26" s="4">
        <v>4</v>
      </c>
      <c r="C26" s="5" t="s">
        <v>98</v>
      </c>
      <c r="D26" s="5" t="s">
        <v>99</v>
      </c>
      <c r="E26" s="76">
        <v>10769</v>
      </c>
      <c r="F26" s="5" t="s">
        <v>103</v>
      </c>
      <c r="G26" s="77">
        <f>'1 OPเขต4'!N26</f>
        <v>26601303.359999999</v>
      </c>
      <c r="H26" s="84">
        <f>'2 IP เขต4'!L25</f>
        <v>8646316.2939999998</v>
      </c>
      <c r="I26" s="84">
        <f>'3 PP เขต4'!K25</f>
        <v>8267522.3700000001</v>
      </c>
      <c r="J26" s="10">
        <f t="shared" si="0"/>
        <v>43515142.023999996</v>
      </c>
      <c r="K26" s="77">
        <f>'4 หักเงินเดือนเขต4'!N25</f>
        <v>27507722.859999999</v>
      </c>
      <c r="L26" s="84">
        <f t="shared" si="1"/>
        <v>16007419.163999997</v>
      </c>
      <c r="M26" s="213">
        <v>0.2</v>
      </c>
      <c r="N26" s="213">
        <v>0.2</v>
      </c>
      <c r="O26" s="213">
        <v>0.2</v>
      </c>
      <c r="P26" s="77">
        <f t="shared" si="18"/>
        <v>9785518.1756591555</v>
      </c>
      <c r="Q26" s="77">
        <f t="shared" si="19"/>
        <v>3180621.7951959372</v>
      </c>
      <c r="R26" s="77">
        <f t="shared" si="20"/>
        <v>3041279.1931449054</v>
      </c>
      <c r="T26" s="77">
        <f t="shared" si="5"/>
        <v>3201483.8328</v>
      </c>
      <c r="U26" s="77">
        <v>1161376.5900000001</v>
      </c>
      <c r="V26" s="238">
        <v>8827089.9299999997</v>
      </c>
      <c r="W26" s="238">
        <v>3094251.14</v>
      </c>
      <c r="X26" s="238">
        <v>2842971.75</v>
      </c>
      <c r="Y26" s="73">
        <f t="shared" si="21"/>
        <v>14764312.82</v>
      </c>
      <c r="Z26" s="73">
        <f t="shared" si="22"/>
        <v>1243106.3439999968</v>
      </c>
      <c r="AA26" s="84">
        <f t="shared" si="23"/>
        <v>12005564.372999998</v>
      </c>
      <c r="AB26" s="241">
        <v>14764312.82</v>
      </c>
      <c r="AC26" s="78">
        <f t="shared" si="9"/>
        <v>1243106.3439999968</v>
      </c>
      <c r="AD26" s="80"/>
      <c r="AE26" s="80"/>
      <c r="AF26" s="80"/>
      <c r="AG26" s="80"/>
      <c r="AH26" s="283">
        <v>25760554.826496564</v>
      </c>
      <c r="AI26" s="287">
        <f t="shared" si="24"/>
        <v>-9753135.6624965668</v>
      </c>
    </row>
    <row r="27" spans="1:35">
      <c r="A27" s="4">
        <v>216</v>
      </c>
      <c r="B27" s="4">
        <v>4</v>
      </c>
      <c r="C27" s="5" t="s">
        <v>98</v>
      </c>
      <c r="D27" s="5" t="s">
        <v>99</v>
      </c>
      <c r="E27" s="76">
        <v>10770</v>
      </c>
      <c r="F27" s="5" t="s">
        <v>104</v>
      </c>
      <c r="G27" s="77">
        <f>'1 OPเขต4'!N27</f>
        <v>20413008.959999997</v>
      </c>
      <c r="H27" s="84">
        <f>'2 IP เขต4'!L26</f>
        <v>7780094.4869999997</v>
      </c>
      <c r="I27" s="84">
        <f>'3 PP เขต4'!K26</f>
        <v>6406602.8600000003</v>
      </c>
      <c r="J27" s="10">
        <f t="shared" si="0"/>
        <v>34599706.306999996</v>
      </c>
      <c r="K27" s="77">
        <f>'4 หักเงินเดือนเขต4'!N26</f>
        <v>22882907.210000001</v>
      </c>
      <c r="L27" s="84">
        <f t="shared" si="1"/>
        <v>11716799.096999995</v>
      </c>
      <c r="M27" s="213">
        <v>0.2</v>
      </c>
      <c r="N27" s="213">
        <v>0.2</v>
      </c>
      <c r="O27" s="213">
        <v>0.2</v>
      </c>
      <c r="P27" s="77">
        <f t="shared" si="18"/>
        <v>6912634.5416750647</v>
      </c>
      <c r="Q27" s="77">
        <f t="shared" si="19"/>
        <v>2634640.9779037274</v>
      </c>
      <c r="R27" s="77">
        <f t="shared" si="20"/>
        <v>2169523.5774212033</v>
      </c>
      <c r="T27" s="77">
        <f t="shared" si="5"/>
        <v>2343359.819399999</v>
      </c>
      <c r="U27" s="77">
        <v>887590.95</v>
      </c>
      <c r="V27" s="238">
        <v>7969485.1100000003</v>
      </c>
      <c r="W27" s="238">
        <v>2453564.4300000002</v>
      </c>
      <c r="X27" s="238">
        <v>2503163.31</v>
      </c>
      <c r="Y27" s="73">
        <f t="shared" si="21"/>
        <v>12926212.850000001</v>
      </c>
      <c r="Z27" s="73">
        <f t="shared" si="22"/>
        <v>-1209413.7530000061</v>
      </c>
      <c r="AA27" s="84">
        <f t="shared" si="23"/>
        <v>8787599.3227499966</v>
      </c>
      <c r="AB27" s="241">
        <v>12926212.850000001</v>
      </c>
      <c r="AC27" s="78">
        <f t="shared" si="9"/>
        <v>-1209413.7530000061</v>
      </c>
      <c r="AD27" s="80"/>
      <c r="AE27" s="80"/>
      <c r="AF27" s="80"/>
      <c r="AG27" s="80"/>
      <c r="AH27" s="283">
        <v>22510330.303603709</v>
      </c>
      <c r="AI27" s="287">
        <f t="shared" si="24"/>
        <v>-10793531.206603713</v>
      </c>
    </row>
    <row r="28" spans="1:35">
      <c r="A28" s="4">
        <v>217</v>
      </c>
      <c r="B28" s="4">
        <v>4</v>
      </c>
      <c r="C28" s="5" t="s">
        <v>98</v>
      </c>
      <c r="D28" s="5" t="s">
        <v>99</v>
      </c>
      <c r="E28" s="76">
        <v>10771</v>
      </c>
      <c r="F28" s="5" t="s">
        <v>105</v>
      </c>
      <c r="G28" s="77">
        <f>'1 OPเขต4'!N28</f>
        <v>19149217.079999998</v>
      </c>
      <c r="H28" s="84">
        <f>'2 IP เขต4'!L27</f>
        <v>5253154.0920000002</v>
      </c>
      <c r="I28" s="84">
        <f>'3 PP เขต4'!K27</f>
        <v>5792562.7299999995</v>
      </c>
      <c r="J28" s="10">
        <f t="shared" si="0"/>
        <v>30194933.901999999</v>
      </c>
      <c r="K28" s="77">
        <f>'4 หักเงินเดือนเขต4'!N27</f>
        <v>19203536.559999999</v>
      </c>
      <c r="L28" s="84">
        <f t="shared" si="1"/>
        <v>10991397.342</v>
      </c>
      <c r="M28" s="213">
        <v>0.2</v>
      </c>
      <c r="N28" s="213">
        <v>0.2</v>
      </c>
      <c r="O28" s="213">
        <v>0.2</v>
      </c>
      <c r="P28" s="77">
        <f t="shared" si="18"/>
        <v>6970594.9480668288</v>
      </c>
      <c r="Q28" s="77">
        <f t="shared" si="19"/>
        <v>1912224.8822045203</v>
      </c>
      <c r="R28" s="77">
        <f t="shared" si="20"/>
        <v>2108577.5117286514</v>
      </c>
      <c r="T28" s="77">
        <f t="shared" si="5"/>
        <v>2198279.4684000006</v>
      </c>
      <c r="U28" s="77">
        <v>833243.04</v>
      </c>
      <c r="V28" s="238">
        <v>5809789.9500000002</v>
      </c>
      <c r="W28" s="238">
        <v>1124528.44</v>
      </c>
      <c r="X28" s="238">
        <v>2048980.88</v>
      </c>
      <c r="Y28" s="73">
        <f t="shared" si="21"/>
        <v>8983299.2699999996</v>
      </c>
      <c r="Z28" s="73">
        <f t="shared" si="22"/>
        <v>2008098.0720000006</v>
      </c>
      <c r="AA28" s="84">
        <f t="shared" si="23"/>
        <v>8243548.0065000001</v>
      </c>
      <c r="AB28" s="241">
        <v>8983299.2699999996</v>
      </c>
      <c r="AC28" s="78">
        <f t="shared" si="9"/>
        <v>2008098.0720000006</v>
      </c>
      <c r="AD28" s="80"/>
      <c r="AE28" s="80"/>
      <c r="AF28" s="80"/>
      <c r="AG28" s="80"/>
      <c r="AH28" s="283">
        <v>12003183.86172992</v>
      </c>
      <c r="AI28" s="287">
        <f t="shared" si="24"/>
        <v>-1011786.5197299197</v>
      </c>
    </row>
    <row r="29" spans="1:35">
      <c r="A29" s="4">
        <v>218</v>
      </c>
      <c r="B29" s="4">
        <v>4</v>
      </c>
      <c r="C29" s="5" t="s">
        <v>98</v>
      </c>
      <c r="D29" s="5" t="s">
        <v>99</v>
      </c>
      <c r="E29" s="76">
        <v>10772</v>
      </c>
      <c r="F29" s="5" t="s">
        <v>106</v>
      </c>
      <c r="G29" s="77">
        <f>'1 OPเขต4'!N29</f>
        <v>55701966.839999996</v>
      </c>
      <c r="H29" s="84">
        <f>'2 IP เขต4'!L28</f>
        <v>15475205.041999999</v>
      </c>
      <c r="I29" s="84">
        <f>'3 PP เขต4'!K28</f>
        <v>17187422.210000001</v>
      </c>
      <c r="J29" s="10">
        <f t="shared" si="0"/>
        <v>88364594.092000008</v>
      </c>
      <c r="K29" s="77">
        <f>'4 หักเงินเดือนเขต4'!N28</f>
        <v>42816986.75</v>
      </c>
      <c r="L29" s="84">
        <f t="shared" si="1"/>
        <v>45547607.342000008</v>
      </c>
      <c r="M29" s="213">
        <v>0.2</v>
      </c>
      <c r="N29" s="213">
        <v>0.2</v>
      </c>
      <c r="O29" s="213">
        <v>0.2</v>
      </c>
      <c r="P29" s="77">
        <f t="shared" si="18"/>
        <v>28711627.545801375</v>
      </c>
      <c r="Q29" s="77">
        <f t="shared" si="19"/>
        <v>7976707.9793983726</v>
      </c>
      <c r="R29" s="77">
        <f t="shared" si="20"/>
        <v>8859271.8168002553</v>
      </c>
      <c r="T29" s="77">
        <f t="shared" si="5"/>
        <v>9109521.4684000015</v>
      </c>
      <c r="U29" s="77">
        <v>2424182.85</v>
      </c>
      <c r="V29" s="238">
        <v>17809863.550000001</v>
      </c>
      <c r="W29" s="238">
        <v>5041959.96</v>
      </c>
      <c r="X29" s="238">
        <v>6047815.7000000002</v>
      </c>
      <c r="Y29" s="73">
        <f t="shared" si="21"/>
        <v>28899639.210000001</v>
      </c>
      <c r="Z29" s="73">
        <f t="shared" si="22"/>
        <v>16647968.132000007</v>
      </c>
      <c r="AA29" s="84">
        <f t="shared" si="23"/>
        <v>34160705.506500006</v>
      </c>
      <c r="AB29" s="241">
        <v>28899639.210000001</v>
      </c>
      <c r="AC29" s="78">
        <f t="shared" si="9"/>
        <v>16647968.132000007</v>
      </c>
      <c r="AD29" s="77">
        <v>3234626.59</v>
      </c>
      <c r="AE29" s="77">
        <v>1580546.57</v>
      </c>
      <c r="AF29" s="77">
        <v>445893.14</v>
      </c>
      <c r="AG29" s="77">
        <v>5261066.3</v>
      </c>
      <c r="AH29" s="283">
        <v>36474928.037938103</v>
      </c>
      <c r="AI29" s="84">
        <f t="shared" si="24"/>
        <v>9072679.3040619045</v>
      </c>
    </row>
    <row r="30" spans="1:35">
      <c r="A30" s="4">
        <v>219</v>
      </c>
      <c r="B30" s="4">
        <v>4</v>
      </c>
      <c r="C30" s="5" t="s">
        <v>98</v>
      </c>
      <c r="D30" s="5" t="s">
        <v>99</v>
      </c>
      <c r="E30" s="76">
        <v>10773</v>
      </c>
      <c r="F30" s="5" t="s">
        <v>107</v>
      </c>
      <c r="G30" s="77">
        <f>'1 OPเขต4'!N30</f>
        <v>23921102.879999999</v>
      </c>
      <c r="H30" s="84">
        <f>'2 IP เขต4'!L29</f>
        <v>6681896.6730000004</v>
      </c>
      <c r="I30" s="84">
        <f>'3 PP เขต4'!K29</f>
        <v>6950676.2999999998</v>
      </c>
      <c r="J30" s="10">
        <f t="shared" si="0"/>
        <v>37553675.853</v>
      </c>
      <c r="K30" s="77">
        <f>'4 หักเงินเดือนเขต4'!N29</f>
        <v>23823277.539999999</v>
      </c>
      <c r="L30" s="84">
        <f t="shared" si="1"/>
        <v>13730398.313000001</v>
      </c>
      <c r="M30" s="213">
        <v>0.2</v>
      </c>
      <c r="N30" s="213">
        <v>0.2</v>
      </c>
      <c r="O30" s="213">
        <v>0.2</v>
      </c>
      <c r="P30" s="77">
        <f t="shared" si="18"/>
        <v>8746048.5070574861</v>
      </c>
      <c r="Q30" s="77">
        <f t="shared" si="19"/>
        <v>2443039.21580743</v>
      </c>
      <c r="R30" s="77">
        <f t="shared" si="20"/>
        <v>2541310.5901350845</v>
      </c>
      <c r="T30" s="77">
        <f t="shared" si="5"/>
        <v>2746079.6626000004</v>
      </c>
      <c r="U30" s="77">
        <v>1041958.68</v>
      </c>
      <c r="V30" s="238">
        <v>9858618.5</v>
      </c>
      <c r="W30" s="238">
        <v>2175215.69</v>
      </c>
      <c r="X30" s="238">
        <v>2693486.63</v>
      </c>
      <c r="Y30" s="73">
        <f t="shared" si="21"/>
        <v>14727320.82</v>
      </c>
      <c r="Z30" s="73">
        <f t="shared" si="22"/>
        <v>-996922.50699999928</v>
      </c>
      <c r="AA30" s="84">
        <f t="shared" si="23"/>
        <v>10297798.734750001</v>
      </c>
      <c r="AB30" s="241">
        <v>14727320.82</v>
      </c>
      <c r="AC30" s="78">
        <f t="shared" si="9"/>
        <v>-996922.50699999928</v>
      </c>
      <c r="AD30" s="80"/>
      <c r="AE30" s="80"/>
      <c r="AF30" s="80"/>
      <c r="AG30" s="80"/>
      <c r="AH30" s="283">
        <v>21328238.476775661</v>
      </c>
      <c r="AI30" s="287">
        <f t="shared" si="24"/>
        <v>-7597840.1637756601</v>
      </c>
    </row>
    <row r="31" spans="1:35">
      <c r="A31" s="4">
        <v>220</v>
      </c>
      <c r="B31" s="4">
        <v>4</v>
      </c>
      <c r="C31" s="5" t="s">
        <v>98</v>
      </c>
      <c r="D31" s="5" t="s">
        <v>99</v>
      </c>
      <c r="E31" s="76">
        <v>10774</v>
      </c>
      <c r="F31" s="5" t="s">
        <v>108</v>
      </c>
      <c r="G31" s="77">
        <f>'1 OPเขต4'!N31</f>
        <v>28340715.84</v>
      </c>
      <c r="H31" s="84">
        <f>'2 IP เขต4'!L30</f>
        <v>9081952.5080000013</v>
      </c>
      <c r="I31" s="84">
        <f>'3 PP เขต4'!K30</f>
        <v>7285099.7699999996</v>
      </c>
      <c r="J31" s="10">
        <f t="shared" si="0"/>
        <v>44707768.118000001</v>
      </c>
      <c r="K31" s="77">
        <f>'4 หักเงินเดือนเขต4'!N30</f>
        <v>23680704.620000001</v>
      </c>
      <c r="L31" s="84">
        <f t="shared" si="1"/>
        <v>21027063.498</v>
      </c>
      <c r="M31" s="213">
        <v>0.2</v>
      </c>
      <c r="N31" s="213">
        <v>0.2</v>
      </c>
      <c r="O31" s="213">
        <v>0.2</v>
      </c>
      <c r="P31" s="77">
        <f t="shared" si="18"/>
        <v>13329272.666298173</v>
      </c>
      <c r="Q31" s="77">
        <f t="shared" si="19"/>
        <v>4271445.4357798807</v>
      </c>
      <c r="R31" s="77">
        <f t="shared" si="20"/>
        <v>3426345.3959219442</v>
      </c>
      <c r="T31" s="77">
        <f t="shared" si="5"/>
        <v>4205412.6995999999</v>
      </c>
      <c r="U31" s="77">
        <v>1238144.73</v>
      </c>
      <c r="V31" s="238">
        <v>9873360.9399999995</v>
      </c>
      <c r="W31" s="238">
        <v>3464960.15</v>
      </c>
      <c r="X31" s="238">
        <v>2872289.29</v>
      </c>
      <c r="Y31" s="73">
        <f t="shared" si="21"/>
        <v>16210610.379999999</v>
      </c>
      <c r="Z31" s="73">
        <f t="shared" si="22"/>
        <v>4816453.1180000007</v>
      </c>
      <c r="AA31" s="84">
        <f t="shared" si="23"/>
        <v>15770297.623500001</v>
      </c>
      <c r="AB31" s="241">
        <v>16210610.379999999</v>
      </c>
      <c r="AC31" s="78">
        <f t="shared" si="9"/>
        <v>4816453.1180000007</v>
      </c>
      <c r="AD31" s="80"/>
      <c r="AE31" s="80"/>
      <c r="AF31" s="80"/>
      <c r="AG31" s="80"/>
      <c r="AH31" s="283">
        <v>26916599.538863908</v>
      </c>
      <c r="AI31" s="287">
        <f t="shared" si="24"/>
        <v>-5889536.0408639088</v>
      </c>
    </row>
    <row r="32" spans="1:35">
      <c r="A32" s="4">
        <v>221</v>
      </c>
      <c r="B32" s="4">
        <v>4</v>
      </c>
      <c r="C32" s="5" t="s">
        <v>98</v>
      </c>
      <c r="D32" s="5" t="s">
        <v>99</v>
      </c>
      <c r="E32" s="76">
        <v>10775</v>
      </c>
      <c r="F32" s="5" t="s">
        <v>109</v>
      </c>
      <c r="G32" s="77">
        <f>'1 OPเขต4'!N32</f>
        <v>22709577</v>
      </c>
      <c r="H32" s="84">
        <f>'2 IP เขต4'!L31</f>
        <v>9282911.1559999995</v>
      </c>
      <c r="I32" s="84">
        <f>'3 PP เขต4'!K31</f>
        <v>6738359.2200000007</v>
      </c>
      <c r="J32" s="10">
        <f t="shared" si="0"/>
        <v>38730847.376000002</v>
      </c>
      <c r="K32" s="77">
        <f>'4 หักเงินเดือนเขต4'!N31</f>
        <v>23403332.039999999</v>
      </c>
      <c r="L32" s="84">
        <f t="shared" si="1"/>
        <v>15327515.336000003</v>
      </c>
      <c r="M32" s="213">
        <v>0.2</v>
      </c>
      <c r="N32" s="213">
        <v>0.2</v>
      </c>
      <c r="O32" s="213">
        <v>0.2</v>
      </c>
      <c r="P32" s="77">
        <f t="shared" si="18"/>
        <v>8987187.5604060609</v>
      </c>
      <c r="Q32" s="77">
        <f t="shared" si="19"/>
        <v>3673659.9570109933</v>
      </c>
      <c r="R32" s="77">
        <f t="shared" si="20"/>
        <v>2666667.8185829483</v>
      </c>
      <c r="T32" s="77">
        <f t="shared" si="5"/>
        <v>3065503.0672000004</v>
      </c>
      <c r="U32" s="77">
        <v>988839.87</v>
      </c>
      <c r="V32" s="238">
        <v>8722308.3599999994</v>
      </c>
      <c r="W32" s="238">
        <v>2490880.56</v>
      </c>
      <c r="X32" s="238">
        <v>2478361.4300000002</v>
      </c>
      <c r="Y32" s="73">
        <f t="shared" si="21"/>
        <v>13691550.35</v>
      </c>
      <c r="Z32" s="73">
        <f t="shared" si="22"/>
        <v>1635964.9860000033</v>
      </c>
      <c r="AA32" s="84">
        <f t="shared" si="23"/>
        <v>11495636.502000002</v>
      </c>
      <c r="AB32" s="241">
        <v>13691550.35</v>
      </c>
      <c r="AC32" s="78">
        <f t="shared" si="9"/>
        <v>1635964.9860000033</v>
      </c>
      <c r="AD32" s="80"/>
      <c r="AE32" s="80"/>
      <c r="AF32" s="80"/>
      <c r="AG32" s="80"/>
      <c r="AH32" s="283">
        <v>22024494.210087366</v>
      </c>
      <c r="AI32" s="287">
        <f t="shared" si="24"/>
        <v>-6696978.8740873635</v>
      </c>
    </row>
    <row r="33" spans="1:35">
      <c r="A33" s="4">
        <v>222</v>
      </c>
      <c r="B33" s="4">
        <v>4</v>
      </c>
      <c r="C33" s="5" t="s">
        <v>98</v>
      </c>
      <c r="D33" s="5" t="s">
        <v>99</v>
      </c>
      <c r="E33" s="76">
        <v>10776</v>
      </c>
      <c r="F33" s="5" t="s">
        <v>110</v>
      </c>
      <c r="G33" s="77">
        <f>'1 OPเขต4'!N33</f>
        <v>24515889.959999997</v>
      </c>
      <c r="H33" s="84">
        <f>'2 IP เขต4'!L32</f>
        <v>7500216.2980000004</v>
      </c>
      <c r="I33" s="84">
        <f>'3 PP เขต4'!K32</f>
        <v>5932419.7199999997</v>
      </c>
      <c r="J33" s="10">
        <f t="shared" si="0"/>
        <v>37948525.978</v>
      </c>
      <c r="K33" s="77">
        <f>'4 หักเงินเดือนเขต4'!N32</f>
        <v>22152530.390000001</v>
      </c>
      <c r="L33" s="84">
        <f t="shared" si="1"/>
        <v>15795995.588</v>
      </c>
      <c r="M33" s="213">
        <v>0.2</v>
      </c>
      <c r="N33" s="213">
        <v>0.2</v>
      </c>
      <c r="O33" s="213">
        <v>0.2</v>
      </c>
      <c r="P33" s="77">
        <f t="shared" si="18"/>
        <v>10204688.579170547</v>
      </c>
      <c r="Q33" s="77">
        <f t="shared" si="19"/>
        <v>3121949.5487370603</v>
      </c>
      <c r="R33" s="77">
        <f t="shared" si="20"/>
        <v>2469357.4600923909</v>
      </c>
      <c r="T33" s="77">
        <f t="shared" si="5"/>
        <v>3159199.1175999995</v>
      </c>
      <c r="U33" s="77">
        <v>1070922.06</v>
      </c>
      <c r="V33" s="238">
        <v>8999903.4100000001</v>
      </c>
      <c r="W33" s="238">
        <v>2553617.0699999998</v>
      </c>
      <c r="X33" s="238">
        <v>2437681.7999999998</v>
      </c>
      <c r="Y33" s="73">
        <f t="shared" si="21"/>
        <v>13991202.280000001</v>
      </c>
      <c r="Z33" s="73">
        <f t="shared" si="22"/>
        <v>1804793.3079999983</v>
      </c>
      <c r="AA33" s="84">
        <f t="shared" si="23"/>
        <v>11846996.691</v>
      </c>
      <c r="AB33" s="241">
        <v>13991202.280000001</v>
      </c>
      <c r="AC33" s="78">
        <f t="shared" si="9"/>
        <v>1804793.3079999983</v>
      </c>
      <c r="AD33" s="80"/>
      <c r="AE33" s="80"/>
      <c r="AF33" s="80"/>
      <c r="AG33" s="80"/>
      <c r="AH33" s="283">
        <v>17373051.012688726</v>
      </c>
      <c r="AI33" s="287">
        <f t="shared" si="24"/>
        <v>-1577055.4246887267</v>
      </c>
    </row>
    <row r="34" spans="1:35">
      <c r="A34" s="4">
        <v>223</v>
      </c>
      <c r="B34" s="4">
        <v>4</v>
      </c>
      <c r="C34" s="5" t="s">
        <v>98</v>
      </c>
      <c r="D34" s="5" t="s">
        <v>99</v>
      </c>
      <c r="E34" s="76">
        <v>10777</v>
      </c>
      <c r="F34" s="5" t="s">
        <v>111</v>
      </c>
      <c r="G34" s="77">
        <f>'1 OPเขต4'!N34</f>
        <v>44051875.439999998</v>
      </c>
      <c r="H34" s="84">
        <f>'2 IP เขต4'!L33</f>
        <v>12254203.527000001</v>
      </c>
      <c r="I34" s="84">
        <f>'3 PP เขต4'!K33</f>
        <v>12976694.539999999</v>
      </c>
      <c r="J34" s="10">
        <f t="shared" si="0"/>
        <v>69282773.506999999</v>
      </c>
      <c r="K34" s="77">
        <f>'4 หักเงินเดือนเขต4'!N33</f>
        <v>26334689.219999999</v>
      </c>
      <c r="L34" s="84">
        <f t="shared" si="1"/>
        <v>42948084.287</v>
      </c>
      <c r="M34" s="213">
        <v>0.2</v>
      </c>
      <c r="N34" s="213">
        <v>0.2</v>
      </c>
      <c r="O34" s="213">
        <v>0.2</v>
      </c>
      <c r="P34" s="77">
        <f t="shared" si="18"/>
        <v>27307562.37993839</v>
      </c>
      <c r="Q34" s="77">
        <f t="shared" si="19"/>
        <v>7596326.4648242528</v>
      </c>
      <c r="R34" s="77">
        <f t="shared" si="20"/>
        <v>8044195.4422373595</v>
      </c>
      <c r="T34" s="77">
        <f t="shared" si="5"/>
        <v>8589616.8574000001</v>
      </c>
      <c r="U34" s="77">
        <v>1917931.02</v>
      </c>
      <c r="V34" s="238">
        <v>15352948.26</v>
      </c>
      <c r="W34" s="238">
        <v>3752076.75</v>
      </c>
      <c r="X34" s="238">
        <v>4823384.09</v>
      </c>
      <c r="Y34" s="73">
        <f t="shared" si="21"/>
        <v>23928409.099999998</v>
      </c>
      <c r="Z34" s="73">
        <f t="shared" si="22"/>
        <v>19019675.187000003</v>
      </c>
      <c r="AA34" s="84">
        <f t="shared" si="23"/>
        <v>32211063.21525</v>
      </c>
      <c r="AB34" s="241">
        <v>23928409.099999998</v>
      </c>
      <c r="AC34" s="78">
        <f t="shared" si="9"/>
        <v>19019675.187000003</v>
      </c>
      <c r="AD34" s="77">
        <v>4849772.43</v>
      </c>
      <c r="AE34" s="77">
        <v>2306064.62</v>
      </c>
      <c r="AF34" s="77">
        <v>1126817.07</v>
      </c>
      <c r="AG34" s="77">
        <v>8282654.1200000001</v>
      </c>
      <c r="AH34" s="283">
        <v>33476551.679270759</v>
      </c>
      <c r="AI34" s="84">
        <f t="shared" si="24"/>
        <v>9471532.6077292413</v>
      </c>
    </row>
    <row r="35" spans="1:35">
      <c r="A35" s="4">
        <v>224</v>
      </c>
      <c r="B35" s="4">
        <v>4</v>
      </c>
      <c r="C35" s="5" t="s">
        <v>98</v>
      </c>
      <c r="D35" s="5" t="s">
        <v>99</v>
      </c>
      <c r="E35" s="76">
        <v>10778</v>
      </c>
      <c r="F35" s="5" t="s">
        <v>112</v>
      </c>
      <c r="G35" s="77">
        <f>'1 OPเขต4'!N35</f>
        <v>12014908.08</v>
      </c>
      <c r="H35" s="84">
        <f>'2 IP เขต4'!L34</f>
        <v>2227171.6</v>
      </c>
      <c r="I35" s="84">
        <f>'3 PP เขต4'!K34</f>
        <v>2935374.0100000002</v>
      </c>
      <c r="J35" s="10">
        <f t="shared" si="0"/>
        <v>17177453.690000001</v>
      </c>
      <c r="K35" s="77">
        <f>'4 หักเงินเดือนเขต4'!N34</f>
        <v>10281055.5</v>
      </c>
      <c r="L35" s="84">
        <f t="shared" si="1"/>
        <v>6896398.1900000013</v>
      </c>
      <c r="M35" s="213">
        <v>0.2</v>
      </c>
      <c r="N35" s="213">
        <v>0.2</v>
      </c>
      <c r="O35" s="213">
        <v>0.2</v>
      </c>
      <c r="P35" s="77">
        <f t="shared" si="18"/>
        <v>4823741.1569425911</v>
      </c>
      <c r="Q35" s="77">
        <f t="shared" si="19"/>
        <v>894164.08672963257</v>
      </c>
      <c r="R35" s="77">
        <f t="shared" si="20"/>
        <v>1178492.9463277771</v>
      </c>
      <c r="T35" s="77">
        <f t="shared" si="5"/>
        <v>1379279.638</v>
      </c>
      <c r="U35" s="77">
        <v>524869.07999999996</v>
      </c>
      <c r="V35" s="238">
        <v>5203472.58</v>
      </c>
      <c r="W35" s="238">
        <v>667701.13</v>
      </c>
      <c r="X35" s="238">
        <v>1214351.44</v>
      </c>
      <c r="Y35" s="73">
        <f t="shared" si="21"/>
        <v>7085525.1500000004</v>
      </c>
      <c r="Z35" s="73">
        <f t="shared" si="22"/>
        <v>-189126.95999999903</v>
      </c>
      <c r="AA35" s="84">
        <f t="shared" si="23"/>
        <v>5172298.642500001</v>
      </c>
      <c r="AB35" s="241">
        <v>7085525.1500000004</v>
      </c>
      <c r="AC35" s="78">
        <f t="shared" si="9"/>
        <v>-189126.95999999903</v>
      </c>
      <c r="AD35" s="80"/>
      <c r="AE35" s="80"/>
      <c r="AF35" s="80"/>
      <c r="AG35" s="80"/>
      <c r="AH35" s="283">
        <v>6302989.4800516162</v>
      </c>
      <c r="AI35" s="84">
        <f t="shared" si="24"/>
        <v>593408.70994838513</v>
      </c>
    </row>
    <row r="36" spans="1:35">
      <c r="A36" s="4">
        <v>225</v>
      </c>
      <c r="B36" s="4">
        <v>4</v>
      </c>
      <c r="C36" s="5" t="s">
        <v>98</v>
      </c>
      <c r="D36" s="5" t="s">
        <v>99</v>
      </c>
      <c r="E36" s="76">
        <v>10779</v>
      </c>
      <c r="F36" s="5" t="s">
        <v>113</v>
      </c>
      <c r="G36" s="77">
        <f>'1 OPเขต4'!N36</f>
        <v>30934154.759999998</v>
      </c>
      <c r="H36" s="84">
        <f>'2 IP เขต4'!L35</f>
        <v>8556691.2670000009</v>
      </c>
      <c r="I36" s="84">
        <f>'3 PP เขต4'!K35</f>
        <v>8322896.8399999999</v>
      </c>
      <c r="J36" s="10">
        <f t="shared" si="0"/>
        <v>47813742.866999999</v>
      </c>
      <c r="K36" s="77">
        <f>'4 หักเงินเดือนเขต4'!N35</f>
        <v>27208554.449999999</v>
      </c>
      <c r="L36" s="84">
        <f t="shared" si="1"/>
        <v>20605188.416999999</v>
      </c>
      <c r="M36" s="213">
        <v>0.2</v>
      </c>
      <c r="N36" s="213">
        <v>0.2</v>
      </c>
      <c r="O36" s="213">
        <v>0.2</v>
      </c>
      <c r="P36" s="77">
        <f t="shared" si="18"/>
        <v>13330980.783567976</v>
      </c>
      <c r="Q36" s="77">
        <f t="shared" si="19"/>
        <v>3687480.3186411983</v>
      </c>
      <c r="R36" s="77">
        <f t="shared" si="20"/>
        <v>3586727.3147908258</v>
      </c>
      <c r="T36" s="77">
        <f t="shared" si="5"/>
        <v>4121037.6834000004</v>
      </c>
      <c r="U36" s="77">
        <v>1347310.5</v>
      </c>
      <c r="V36" s="238">
        <v>9985688.25</v>
      </c>
      <c r="W36" s="238">
        <v>2431611.61</v>
      </c>
      <c r="X36" s="238">
        <v>3071523.29</v>
      </c>
      <c r="Y36" s="73">
        <f t="shared" si="21"/>
        <v>15488823.149999999</v>
      </c>
      <c r="Z36" s="73">
        <f t="shared" si="22"/>
        <v>5116365.2670000009</v>
      </c>
      <c r="AA36" s="84">
        <f t="shared" si="23"/>
        <v>15453891.312750001</v>
      </c>
      <c r="AB36" s="241">
        <v>15488823.149999999</v>
      </c>
      <c r="AC36" s="78">
        <f t="shared" si="9"/>
        <v>5116365.2670000009</v>
      </c>
      <c r="AD36" s="80"/>
      <c r="AE36" s="80"/>
      <c r="AF36" s="80"/>
      <c r="AG36" s="80"/>
      <c r="AH36" s="283">
        <v>16212248.079489082</v>
      </c>
      <c r="AI36" s="84">
        <f t="shared" si="24"/>
        <v>4392940.3375109173</v>
      </c>
    </row>
    <row r="37" spans="1:35">
      <c r="A37" s="4">
        <v>226</v>
      </c>
      <c r="B37" s="4">
        <v>4</v>
      </c>
      <c r="C37" s="5" t="s">
        <v>98</v>
      </c>
      <c r="D37" s="5" t="s">
        <v>99</v>
      </c>
      <c r="E37" s="76">
        <v>10780</v>
      </c>
      <c r="F37" s="5" t="s">
        <v>114</v>
      </c>
      <c r="G37" s="77">
        <f>'1 OPเขต4'!N37</f>
        <v>15489551.76</v>
      </c>
      <c r="H37" s="84">
        <f>'2 IP เขต4'!L36</f>
        <v>4699663.2449999992</v>
      </c>
      <c r="I37" s="84">
        <f>'3 PP เขต4'!K36</f>
        <v>4936842.32</v>
      </c>
      <c r="J37" s="10">
        <f t="shared" si="0"/>
        <v>25126057.324999999</v>
      </c>
      <c r="K37" s="77">
        <f>'4 หักเงินเดือนเขต4'!N36</f>
        <v>15235258.949999999</v>
      </c>
      <c r="L37" s="84">
        <f t="shared" si="1"/>
        <v>9890798.375</v>
      </c>
      <c r="M37" s="213">
        <v>0.2</v>
      </c>
      <c r="N37" s="213">
        <v>0.2</v>
      </c>
      <c r="O37" s="213">
        <v>0.2</v>
      </c>
      <c r="P37" s="77">
        <f t="shared" si="18"/>
        <v>6097416.3751847753</v>
      </c>
      <c r="Q37" s="77">
        <f t="shared" si="19"/>
        <v>1850008.5781641121</v>
      </c>
      <c r="R37" s="77">
        <f t="shared" si="20"/>
        <v>1943373.4216511119</v>
      </c>
      <c r="T37" s="77">
        <f t="shared" si="5"/>
        <v>1978159.6749999998</v>
      </c>
      <c r="U37" s="77">
        <v>674848.2</v>
      </c>
      <c r="V37" s="238">
        <v>5026742.9800000004</v>
      </c>
      <c r="W37" s="238">
        <v>1232430.82</v>
      </c>
      <c r="X37" s="238">
        <v>1669017.6000000001</v>
      </c>
      <c r="Y37" s="73">
        <f t="shared" si="21"/>
        <v>7928191.4000000004</v>
      </c>
      <c r="Z37" s="73">
        <f t="shared" si="22"/>
        <v>1962606.9749999996</v>
      </c>
      <c r="AA37" s="84">
        <f t="shared" si="23"/>
        <v>7418098.78125</v>
      </c>
      <c r="AB37" s="241">
        <v>7928191.4000000004</v>
      </c>
      <c r="AC37" s="78">
        <f t="shared" si="9"/>
        <v>1962606.9749999996</v>
      </c>
      <c r="AD37" s="80"/>
      <c r="AE37" s="80"/>
      <c r="AF37" s="80"/>
      <c r="AG37" s="80"/>
      <c r="AH37" s="283">
        <v>8495457.9839128666</v>
      </c>
      <c r="AI37" s="84">
        <f t="shared" si="24"/>
        <v>1395340.3910871334</v>
      </c>
    </row>
    <row r="38" spans="1:35">
      <c r="A38" s="4">
        <v>227</v>
      </c>
      <c r="B38" s="4">
        <v>4</v>
      </c>
      <c r="C38" s="5" t="s">
        <v>98</v>
      </c>
      <c r="D38" s="5" t="s">
        <v>99</v>
      </c>
      <c r="E38" s="76">
        <v>10781</v>
      </c>
      <c r="F38" s="5" t="s">
        <v>115</v>
      </c>
      <c r="G38" s="77">
        <f>'1 OPเขต4'!N38</f>
        <v>6212336.7599999998</v>
      </c>
      <c r="H38" s="84">
        <f>'2 IP เขต4'!L37</f>
        <v>5166851.875</v>
      </c>
      <c r="I38" s="84">
        <f>'3 PP เขต4'!K37</f>
        <v>1681318.5299999998</v>
      </c>
      <c r="J38" s="10">
        <f t="shared" si="0"/>
        <v>13060507.164999999</v>
      </c>
      <c r="K38" s="77">
        <f>'4 หักเงินเดือนเขต4'!N37</f>
        <v>9494709.2400000002</v>
      </c>
      <c r="L38" s="84">
        <f t="shared" si="1"/>
        <v>3565797.9249999989</v>
      </c>
      <c r="M38" s="213">
        <v>0.2</v>
      </c>
      <c r="N38" s="213">
        <v>0.2</v>
      </c>
      <c r="O38" s="213">
        <v>0.2</v>
      </c>
      <c r="P38" s="77">
        <f t="shared" si="18"/>
        <v>1696100.867167911</v>
      </c>
      <c r="Q38" s="77">
        <f t="shared" si="19"/>
        <v>1410661.1222595165</v>
      </c>
      <c r="R38" s="77">
        <f t="shared" si="20"/>
        <v>459035.93557257147</v>
      </c>
      <c r="T38" s="77">
        <f t="shared" si="5"/>
        <v>713159.58499999985</v>
      </c>
      <c r="U38" s="77">
        <v>271226.21999999997</v>
      </c>
      <c r="V38" s="238">
        <v>3494533.64</v>
      </c>
      <c r="W38" s="238">
        <v>983592</v>
      </c>
      <c r="X38" s="238">
        <v>662098.88</v>
      </c>
      <c r="Y38" s="73">
        <f t="shared" si="21"/>
        <v>5140224.5200000005</v>
      </c>
      <c r="Z38" s="73">
        <f t="shared" si="22"/>
        <v>-1574426.5950000016</v>
      </c>
      <c r="AA38" s="84">
        <f t="shared" si="23"/>
        <v>2674348.4437499992</v>
      </c>
      <c r="AB38" s="241">
        <v>5140224.5200000005</v>
      </c>
      <c r="AC38" s="78">
        <f t="shared" si="9"/>
        <v>-1574426.5950000016</v>
      </c>
      <c r="AD38" s="80"/>
      <c r="AE38" s="80"/>
      <c r="AF38" s="80"/>
      <c r="AG38" s="80"/>
      <c r="AH38" s="283">
        <v>7863259.6106538977</v>
      </c>
      <c r="AI38" s="287">
        <f t="shared" si="24"/>
        <v>-4297461.6856538989</v>
      </c>
    </row>
    <row r="39" spans="1:35">
      <c r="A39" s="44"/>
      <c r="B39" s="45"/>
      <c r="C39" s="40"/>
      <c r="D39" s="47" t="s">
        <v>169</v>
      </c>
      <c r="E39" s="48"/>
      <c r="F39" s="48"/>
      <c r="G39" s="86">
        <f t="shared" ref="G39:AG39" si="25">G23+G24+G25+G26+G27+G28+G29+G30+G31+G32+G33+G34+G35+G36+G37+G38</f>
        <v>544351435.31999993</v>
      </c>
      <c r="H39" s="86">
        <f t="shared" si="25"/>
        <v>432285790.21962112</v>
      </c>
      <c r="I39" s="86">
        <f t="shared" si="25"/>
        <v>152275326.30999997</v>
      </c>
      <c r="J39" s="86">
        <f t="shared" si="25"/>
        <v>1128912551.8496215</v>
      </c>
      <c r="K39" s="86">
        <f t="shared" si="25"/>
        <v>617029044.56000006</v>
      </c>
      <c r="L39" s="86">
        <f t="shared" si="25"/>
        <v>511883507.28962117</v>
      </c>
      <c r="M39" s="86">
        <f t="shared" si="25"/>
        <v>3.2000000000000006</v>
      </c>
      <c r="N39" s="86">
        <f t="shared" si="25"/>
        <v>3.2000000000000006</v>
      </c>
      <c r="O39" s="86">
        <f t="shared" si="25"/>
        <v>3.2000000000000006</v>
      </c>
      <c r="P39" s="86">
        <f t="shared" si="25"/>
        <v>243895314.98923913</v>
      </c>
      <c r="Q39" s="86">
        <f t="shared" si="25"/>
        <v>199686944.87992501</v>
      </c>
      <c r="R39" s="86">
        <f t="shared" si="25"/>
        <v>68301247.420456991</v>
      </c>
      <c r="S39" s="86">
        <f t="shared" si="25"/>
        <v>0</v>
      </c>
      <c r="T39" s="86">
        <f t="shared" si="25"/>
        <v>102376701.45792422</v>
      </c>
      <c r="U39" s="86">
        <f t="shared" si="25"/>
        <v>23725606.499999993</v>
      </c>
      <c r="V39" s="86">
        <f t="shared" si="25"/>
        <v>173593753.19999999</v>
      </c>
      <c r="W39" s="86">
        <f t="shared" si="25"/>
        <v>89726399.019999981</v>
      </c>
      <c r="X39" s="86">
        <f t="shared" si="25"/>
        <v>56289740.690000005</v>
      </c>
      <c r="Y39" s="86">
        <f t="shared" si="25"/>
        <v>319609892.90999991</v>
      </c>
      <c r="Z39" s="239">
        <f t="shared" si="25"/>
        <v>192273614.37962109</v>
      </c>
      <c r="AA39" s="86">
        <f t="shared" si="25"/>
        <v>383912630.46721578</v>
      </c>
      <c r="AB39" s="86">
        <f t="shared" si="25"/>
        <v>319609892.90999991</v>
      </c>
      <c r="AC39" s="92">
        <f t="shared" si="25"/>
        <v>192273614.37962109</v>
      </c>
      <c r="AD39" s="86">
        <f t="shared" si="25"/>
        <v>8084399.0199999996</v>
      </c>
      <c r="AE39" s="86">
        <f t="shared" si="25"/>
        <v>66020749.069999993</v>
      </c>
      <c r="AF39" s="86">
        <f t="shared" si="25"/>
        <v>1572710.21</v>
      </c>
      <c r="AG39" s="86">
        <f t="shared" si="25"/>
        <v>75677858.299999997</v>
      </c>
      <c r="AH39" s="284">
        <v>531714994.80103487</v>
      </c>
      <c r="AI39" s="288">
        <f t="shared" si="24"/>
        <v>-19831487.511413693</v>
      </c>
    </row>
    <row r="40" spans="1:35" hidden="1">
      <c r="A40" s="4">
        <v>228</v>
      </c>
      <c r="B40" s="4">
        <v>4</v>
      </c>
      <c r="C40" s="5" t="s">
        <v>116</v>
      </c>
      <c r="D40" s="5" t="s">
        <v>117</v>
      </c>
      <c r="E40" s="76">
        <v>10689</v>
      </c>
      <c r="F40" s="5" t="s">
        <v>118</v>
      </c>
      <c r="G40" s="77">
        <f>'1 OPเขต4'!N40</f>
        <v>45141123.82</v>
      </c>
      <c r="H40" s="84">
        <f>'2 IP เขต4'!L39</f>
        <v>122667709.26736739</v>
      </c>
      <c r="I40" s="84">
        <f>'3 PP เขต4'!K39</f>
        <v>10047494.76</v>
      </c>
      <c r="J40" s="10">
        <f t="shared" si="0"/>
        <v>177856327.84736738</v>
      </c>
      <c r="K40" s="77">
        <f>'4 หักเงินเดือนเขต4'!N39</f>
        <v>136289271.12</v>
      </c>
      <c r="L40" s="84">
        <f t="shared" si="1"/>
        <v>41567056.727367371</v>
      </c>
      <c r="M40" s="213">
        <v>0.2</v>
      </c>
      <c r="N40" s="213">
        <v>0.2</v>
      </c>
      <c r="O40" s="213">
        <v>0.2</v>
      </c>
      <c r="P40" s="77">
        <f t="shared" ref="P40:P46" si="26">G40*L40/J40</f>
        <v>10549996.602726039</v>
      </c>
      <c r="Q40" s="77">
        <f t="shared" ref="Q40:Q46" si="27">H40*L40/J40</f>
        <v>28668845.755708337</v>
      </c>
      <c r="R40" s="77">
        <f t="shared" ref="R40:R46" si="28">I40*L40/J40</f>
        <v>2348214.3689329992</v>
      </c>
      <c r="T40" s="77">
        <f t="shared" si="5"/>
        <v>8313411.3454734758</v>
      </c>
      <c r="U40" s="77">
        <v>976072.48</v>
      </c>
      <c r="V40" s="238">
        <v>13778992.92</v>
      </c>
      <c r="W40" s="238">
        <v>31223373.77</v>
      </c>
      <c r="X40" s="238">
        <v>3499432.15</v>
      </c>
      <c r="Y40" s="73">
        <f t="shared" ref="Y40:Y46" si="29">SUM(V40:X40)</f>
        <v>48501798.839999996</v>
      </c>
      <c r="Z40" s="73">
        <f t="shared" ref="Z40:Z46" si="30">L40-Y40</f>
        <v>-6934742.1126326248</v>
      </c>
      <c r="AA40" s="84">
        <f t="shared" ref="AA40:AA83" si="31">L40*$AA$5</f>
        <v>31175292.545525528</v>
      </c>
      <c r="AB40" s="241">
        <v>48501798.839999996</v>
      </c>
      <c r="AC40" s="78">
        <f t="shared" si="9"/>
        <v>-6934742.1126326248</v>
      </c>
      <c r="AD40" s="80"/>
      <c r="AE40" s="80"/>
      <c r="AF40" s="80"/>
      <c r="AG40" s="80"/>
      <c r="AH40" s="285"/>
      <c r="AI40" s="80"/>
    </row>
    <row r="41" spans="1:35" hidden="1">
      <c r="A41" s="4">
        <v>229</v>
      </c>
      <c r="B41" s="4">
        <v>4</v>
      </c>
      <c r="C41" s="5" t="s">
        <v>116</v>
      </c>
      <c r="D41" s="5" t="s">
        <v>117</v>
      </c>
      <c r="E41" s="76">
        <v>10782</v>
      </c>
      <c r="F41" s="5" t="s">
        <v>119</v>
      </c>
      <c r="G41" s="77">
        <f>'1 OPเขต4'!N41</f>
        <v>15552353.700000001</v>
      </c>
      <c r="H41" s="84">
        <f>'2 IP เขต4'!L40</f>
        <v>4982240.8420000002</v>
      </c>
      <c r="I41" s="84">
        <f>'3 PP เขต4'!K40</f>
        <v>3816725.21</v>
      </c>
      <c r="J41" s="10">
        <f t="shared" si="0"/>
        <v>24351319.752000004</v>
      </c>
      <c r="K41" s="77">
        <f>'4 หักเงินเดือนเขต4'!N40</f>
        <v>14684317.990000002</v>
      </c>
      <c r="L41" s="84">
        <f t="shared" si="1"/>
        <v>9667001.762000002</v>
      </c>
      <c r="M41" s="213">
        <v>0.2</v>
      </c>
      <c r="N41" s="213">
        <v>0.2</v>
      </c>
      <c r="O41" s="213">
        <v>0.2</v>
      </c>
      <c r="P41" s="77">
        <f t="shared" si="26"/>
        <v>6173982.8540011374</v>
      </c>
      <c r="Q41" s="77">
        <f t="shared" si="27"/>
        <v>1977853.0070989956</v>
      </c>
      <c r="R41" s="77">
        <f t="shared" si="28"/>
        <v>1515165.9008998678</v>
      </c>
      <c r="T41" s="77">
        <f t="shared" si="5"/>
        <v>1933400.3524000002</v>
      </c>
      <c r="U41" s="77">
        <v>336212.82</v>
      </c>
      <c r="V41" s="238">
        <v>6824417.3799999999</v>
      </c>
      <c r="W41" s="238">
        <v>1996598.26</v>
      </c>
      <c r="X41" s="238">
        <v>1528124.38</v>
      </c>
      <c r="Y41" s="73">
        <f t="shared" si="29"/>
        <v>10349140.02</v>
      </c>
      <c r="Z41" s="73">
        <f t="shared" si="30"/>
        <v>-682138.25799999759</v>
      </c>
      <c r="AA41" s="84">
        <f t="shared" si="31"/>
        <v>7250251.3215000015</v>
      </c>
      <c r="AB41" s="241">
        <v>10349140.02</v>
      </c>
      <c r="AC41" s="78">
        <f t="shared" si="9"/>
        <v>-682138.25799999759</v>
      </c>
      <c r="AD41" s="80"/>
      <c r="AE41" s="80"/>
      <c r="AF41" s="80"/>
      <c r="AG41" s="80"/>
      <c r="AH41" s="285"/>
      <c r="AI41" s="80"/>
    </row>
    <row r="42" spans="1:35" hidden="1">
      <c r="A42" s="4">
        <v>230</v>
      </c>
      <c r="B42" s="4">
        <v>4</v>
      </c>
      <c r="C42" s="5" t="s">
        <v>116</v>
      </c>
      <c r="D42" s="5" t="s">
        <v>117</v>
      </c>
      <c r="E42" s="76">
        <v>10784</v>
      </c>
      <c r="F42" s="5" t="s">
        <v>120</v>
      </c>
      <c r="G42" s="77">
        <f>'1 OPเขต4'!N42</f>
        <v>22001547.100000001</v>
      </c>
      <c r="H42" s="84">
        <f>'2 IP เขต4'!L41</f>
        <v>11512779.197999999</v>
      </c>
      <c r="I42" s="84">
        <f>'3 PP เขต4'!K41</f>
        <v>4853741.9399999995</v>
      </c>
      <c r="J42" s="10">
        <f t="shared" si="0"/>
        <v>38368068.237999998</v>
      </c>
      <c r="K42" s="77">
        <f>'4 หักเงินเดือนเขต4'!N41</f>
        <v>25107068.529999997</v>
      </c>
      <c r="L42" s="84">
        <f t="shared" si="1"/>
        <v>13260999.708000001</v>
      </c>
      <c r="M42" s="213">
        <v>0.2</v>
      </c>
      <c r="N42" s="213">
        <v>0.2</v>
      </c>
      <c r="O42" s="213">
        <v>0.2</v>
      </c>
      <c r="P42" s="77">
        <f t="shared" si="26"/>
        <v>7604305.4307249347</v>
      </c>
      <c r="Q42" s="77">
        <f t="shared" si="27"/>
        <v>3979115.149501848</v>
      </c>
      <c r="R42" s="77">
        <f t="shared" si="28"/>
        <v>1677579.1277732181</v>
      </c>
      <c r="T42" s="77">
        <f t="shared" si="5"/>
        <v>2652199.9416000005</v>
      </c>
      <c r="U42" s="77">
        <v>474839.4</v>
      </c>
      <c r="V42" s="238">
        <v>7744843.8700000001</v>
      </c>
      <c r="W42" s="238">
        <v>3323321.04</v>
      </c>
      <c r="X42" s="238">
        <v>1850181.51</v>
      </c>
      <c r="Y42" s="73">
        <f t="shared" si="29"/>
        <v>12918346.42</v>
      </c>
      <c r="Z42" s="73">
        <f t="shared" si="30"/>
        <v>342653.28800000064</v>
      </c>
      <c r="AA42" s="84">
        <f t="shared" si="31"/>
        <v>9945749.7809999995</v>
      </c>
      <c r="AB42" s="241">
        <v>12918346.42</v>
      </c>
      <c r="AC42" s="78">
        <f t="shared" si="9"/>
        <v>342653.28800000064</v>
      </c>
      <c r="AD42" s="80"/>
      <c r="AE42" s="80"/>
      <c r="AF42" s="80"/>
      <c r="AG42" s="80"/>
      <c r="AH42" s="285"/>
      <c r="AI42" s="80"/>
    </row>
    <row r="43" spans="1:35" hidden="1">
      <c r="A43" s="4">
        <v>231</v>
      </c>
      <c r="B43" s="4">
        <v>4</v>
      </c>
      <c r="C43" s="5" t="s">
        <v>116</v>
      </c>
      <c r="D43" s="5" t="s">
        <v>117</v>
      </c>
      <c r="E43" s="76">
        <v>10785</v>
      </c>
      <c r="F43" s="5" t="s">
        <v>121</v>
      </c>
      <c r="G43" s="77">
        <f>'1 OPเขต4'!N43</f>
        <v>39502655.400000006</v>
      </c>
      <c r="H43" s="84">
        <f>'2 IP เขต4'!L42</f>
        <v>22011821.561999999</v>
      </c>
      <c r="I43" s="84">
        <f>'3 PP เขต4'!K42</f>
        <v>8891800.5600000005</v>
      </c>
      <c r="J43" s="10">
        <f t="shared" si="0"/>
        <v>70406277.522</v>
      </c>
      <c r="K43" s="77">
        <f>'4 หักเงินเดือนเขต4'!N42</f>
        <v>37646595.490000002</v>
      </c>
      <c r="L43" s="84">
        <f t="shared" si="1"/>
        <v>32759682.031999998</v>
      </c>
      <c r="M43" s="213">
        <v>0.2</v>
      </c>
      <c r="N43" s="213">
        <v>0.2</v>
      </c>
      <c r="O43" s="213">
        <v>0.2</v>
      </c>
      <c r="P43" s="77">
        <f t="shared" si="26"/>
        <v>18380384.191158231</v>
      </c>
      <c r="Q43" s="77">
        <f t="shared" si="27"/>
        <v>10241988.366604352</v>
      </c>
      <c r="R43" s="77">
        <f t="shared" si="28"/>
        <v>4137309.4742374178</v>
      </c>
      <c r="T43" s="77">
        <f t="shared" si="5"/>
        <v>6551936.4064000007</v>
      </c>
      <c r="U43" s="77">
        <v>858704.43</v>
      </c>
      <c r="V43" s="238">
        <v>14232583.960000001</v>
      </c>
      <c r="W43" s="238">
        <v>6304075.3799999999</v>
      </c>
      <c r="X43" s="238">
        <v>3212474.8</v>
      </c>
      <c r="Y43" s="73">
        <f t="shared" si="29"/>
        <v>23749134.140000001</v>
      </c>
      <c r="Z43" s="73">
        <f t="shared" si="30"/>
        <v>9010547.8919999972</v>
      </c>
      <c r="AA43" s="84">
        <f t="shared" si="31"/>
        <v>24569761.523999996</v>
      </c>
      <c r="AB43" s="241">
        <v>23749134.140000001</v>
      </c>
      <c r="AC43" s="78">
        <f t="shared" si="9"/>
        <v>9010547.8919999972</v>
      </c>
      <c r="AD43" s="77">
        <v>0</v>
      </c>
      <c r="AE43" s="77">
        <v>1545132.67</v>
      </c>
      <c r="AF43" s="77">
        <v>0</v>
      </c>
      <c r="AG43" s="77">
        <v>1545132.67</v>
      </c>
      <c r="AH43" s="285"/>
      <c r="AI43" s="80"/>
    </row>
    <row r="44" spans="1:35" hidden="1">
      <c r="A44" s="4">
        <v>232</v>
      </c>
      <c r="B44" s="4">
        <v>4</v>
      </c>
      <c r="C44" s="5" t="s">
        <v>116</v>
      </c>
      <c r="D44" s="5" t="s">
        <v>117</v>
      </c>
      <c r="E44" s="76">
        <v>10786</v>
      </c>
      <c r="F44" s="5" t="s">
        <v>122</v>
      </c>
      <c r="G44" s="77">
        <f>'1 OPเขต4'!N44</f>
        <v>26913270.020000003</v>
      </c>
      <c r="H44" s="84">
        <f>'2 IP เขต4'!L43</f>
        <v>12566685.504000001</v>
      </c>
      <c r="I44" s="84">
        <f>'3 PP เขต4'!K43</f>
        <v>6108052.4900000002</v>
      </c>
      <c r="J44" s="10">
        <f t="shared" si="0"/>
        <v>45588008.014000006</v>
      </c>
      <c r="K44" s="77">
        <f>'4 หักเงินเดือนเขต4'!N43</f>
        <v>24174103.32</v>
      </c>
      <c r="L44" s="84">
        <f t="shared" si="1"/>
        <v>21413904.694000006</v>
      </c>
      <c r="M44" s="213">
        <v>0.2</v>
      </c>
      <c r="N44" s="213">
        <v>0.2</v>
      </c>
      <c r="O44" s="213">
        <v>0.2</v>
      </c>
      <c r="P44" s="77">
        <f t="shared" si="26"/>
        <v>12641881.589456186</v>
      </c>
      <c r="Q44" s="77">
        <f t="shared" si="27"/>
        <v>5902907.7475700779</v>
      </c>
      <c r="R44" s="77">
        <f t="shared" si="28"/>
        <v>2869115.3569737417</v>
      </c>
      <c r="T44" s="77">
        <f t="shared" si="5"/>
        <v>4282780.9388000015</v>
      </c>
      <c r="U44" s="77">
        <v>585774.04</v>
      </c>
      <c r="V44" s="238">
        <v>10253002.640000001</v>
      </c>
      <c r="W44" s="238">
        <v>3643522.46</v>
      </c>
      <c r="X44" s="238">
        <v>2207491.89</v>
      </c>
      <c r="Y44" s="73">
        <f t="shared" si="29"/>
        <v>16104016.990000002</v>
      </c>
      <c r="Z44" s="73">
        <f t="shared" si="30"/>
        <v>5309887.7040000036</v>
      </c>
      <c r="AA44" s="84">
        <f t="shared" si="31"/>
        <v>16060428.520500004</v>
      </c>
      <c r="AB44" s="241">
        <v>16104016.990000002</v>
      </c>
      <c r="AC44" s="78">
        <f t="shared" si="9"/>
        <v>5309887.7040000036</v>
      </c>
      <c r="AD44" s="80"/>
      <c r="AE44" s="80"/>
      <c r="AF44" s="80"/>
      <c r="AG44" s="80"/>
      <c r="AH44" s="285"/>
      <c r="AI44" s="80"/>
    </row>
    <row r="45" spans="1:35" hidden="1">
      <c r="A45" s="4">
        <v>233</v>
      </c>
      <c r="B45" s="4">
        <v>4</v>
      </c>
      <c r="C45" s="5" t="s">
        <v>116</v>
      </c>
      <c r="D45" s="5" t="s">
        <v>117</v>
      </c>
      <c r="E45" s="76">
        <v>10787</v>
      </c>
      <c r="F45" s="5" t="s">
        <v>123</v>
      </c>
      <c r="G45" s="77">
        <f>'1 OPเขต4'!N45</f>
        <v>49303491.380000003</v>
      </c>
      <c r="H45" s="84">
        <f>'2 IP เขต4'!L44</f>
        <v>25339405.491</v>
      </c>
      <c r="I45" s="84">
        <f>'3 PP เขต4'!K44</f>
        <v>11269321.039999999</v>
      </c>
      <c r="J45" s="10">
        <f t="shared" si="0"/>
        <v>85912217.911000013</v>
      </c>
      <c r="K45" s="77">
        <f>'4 หักเงินเดือนเขต4'!N44</f>
        <v>49237091.780000001</v>
      </c>
      <c r="L45" s="84">
        <f t="shared" si="1"/>
        <v>36675126.131000012</v>
      </c>
      <c r="M45" s="213">
        <v>0.2</v>
      </c>
      <c r="N45" s="213">
        <v>0.2</v>
      </c>
      <c r="O45" s="213">
        <v>0.2</v>
      </c>
      <c r="P45" s="77">
        <f t="shared" si="26"/>
        <v>21047201.539289471</v>
      </c>
      <c r="Q45" s="77">
        <f t="shared" si="27"/>
        <v>10817156.337759852</v>
      </c>
      <c r="R45" s="77">
        <f t="shared" si="28"/>
        <v>4810768.2539506834</v>
      </c>
      <c r="T45" s="77">
        <f t="shared" si="5"/>
        <v>7335025.2262000013</v>
      </c>
      <c r="U45" s="77">
        <v>1072356.05</v>
      </c>
      <c r="V45" s="238">
        <v>17576723.699999999</v>
      </c>
      <c r="W45" s="238">
        <v>8024941.5199999996</v>
      </c>
      <c r="X45" s="238">
        <v>3960379.44</v>
      </c>
      <c r="Y45" s="73">
        <f t="shared" si="29"/>
        <v>29562044.66</v>
      </c>
      <c r="Z45" s="73">
        <f t="shared" si="30"/>
        <v>7113081.471000012</v>
      </c>
      <c r="AA45" s="84">
        <f t="shared" si="31"/>
        <v>27506344.598250009</v>
      </c>
      <c r="AB45" s="241">
        <v>29562044.66</v>
      </c>
      <c r="AC45" s="78">
        <f t="shared" si="9"/>
        <v>7113081.471000012</v>
      </c>
      <c r="AD45" s="80"/>
      <c r="AE45" s="80"/>
      <c r="AF45" s="80"/>
      <c r="AG45" s="80"/>
      <c r="AH45" s="285"/>
      <c r="AI45" s="80"/>
    </row>
    <row r="46" spans="1:35" hidden="1">
      <c r="A46" s="4">
        <v>234</v>
      </c>
      <c r="B46" s="4">
        <v>4</v>
      </c>
      <c r="C46" s="5" t="s">
        <v>116</v>
      </c>
      <c r="D46" s="5" t="s">
        <v>117</v>
      </c>
      <c r="E46" s="76">
        <v>10788</v>
      </c>
      <c r="F46" s="5" t="s">
        <v>124</v>
      </c>
      <c r="G46" s="77">
        <f>'1 OPเขต4'!N46</f>
        <v>15413464.560000001</v>
      </c>
      <c r="H46" s="84">
        <f>'2 IP เขต4'!L45</f>
        <v>6396310.9900000002</v>
      </c>
      <c r="I46" s="84">
        <f>'3 PP เขต4'!K45</f>
        <v>3434633.3400000003</v>
      </c>
      <c r="J46" s="10">
        <f t="shared" si="0"/>
        <v>25244408.890000001</v>
      </c>
      <c r="K46" s="77">
        <f>'4 หักเงินเดือนเขต4'!N45</f>
        <v>16654809.609999999</v>
      </c>
      <c r="L46" s="84">
        <f t="shared" si="1"/>
        <v>8589599.2800000012</v>
      </c>
      <c r="M46" s="213">
        <v>0.2</v>
      </c>
      <c r="N46" s="213">
        <v>0.2</v>
      </c>
      <c r="O46" s="213">
        <v>0.2</v>
      </c>
      <c r="P46" s="77">
        <f t="shared" si="26"/>
        <v>5244546.8089105077</v>
      </c>
      <c r="Q46" s="77">
        <f t="shared" si="27"/>
        <v>2176392.7416071929</v>
      </c>
      <c r="R46" s="77">
        <f t="shared" si="28"/>
        <v>1168659.7294823013</v>
      </c>
      <c r="T46" s="77">
        <f t="shared" si="5"/>
        <v>1717919.8560000006</v>
      </c>
      <c r="U46" s="77">
        <v>335712.35</v>
      </c>
      <c r="V46" s="238">
        <v>6526155.1299999999</v>
      </c>
      <c r="W46" s="238">
        <v>2209989.4700000002</v>
      </c>
      <c r="X46" s="238">
        <v>1233516.8999999999</v>
      </c>
      <c r="Y46" s="73">
        <f t="shared" si="29"/>
        <v>9969661.5</v>
      </c>
      <c r="Z46" s="73">
        <f t="shared" si="30"/>
        <v>-1380062.2199999988</v>
      </c>
      <c r="AA46" s="84">
        <f t="shared" si="31"/>
        <v>6442199.4600000009</v>
      </c>
      <c r="AB46" s="241">
        <v>9969661.5</v>
      </c>
      <c r="AC46" s="78">
        <f t="shared" si="9"/>
        <v>-1380062.2199999988</v>
      </c>
      <c r="AD46" s="80"/>
      <c r="AE46" s="80"/>
      <c r="AF46" s="80"/>
      <c r="AG46" s="80"/>
      <c r="AH46" s="285"/>
      <c r="AI46" s="80"/>
    </row>
    <row r="47" spans="1:35">
      <c r="A47" s="44"/>
      <c r="B47" s="45"/>
      <c r="C47" s="40"/>
      <c r="D47" s="47" t="s">
        <v>170</v>
      </c>
      <c r="E47" s="48"/>
      <c r="F47" s="48"/>
      <c r="G47" s="86">
        <f t="shared" ref="G47:AG47" si="32">G40+G41+G42+G43+G44+G45+G46</f>
        <v>213827905.98000002</v>
      </c>
      <c r="H47" s="86">
        <f t="shared" si="32"/>
        <v>205476952.85436741</v>
      </c>
      <c r="I47" s="86">
        <f t="shared" si="32"/>
        <v>48421769.340000004</v>
      </c>
      <c r="J47" s="86">
        <f t="shared" si="32"/>
        <v>467726628.17436737</v>
      </c>
      <c r="K47" s="86">
        <f t="shared" si="32"/>
        <v>303793257.84000003</v>
      </c>
      <c r="L47" s="86">
        <f t="shared" si="32"/>
        <v>163933370.33436739</v>
      </c>
      <c r="M47" s="86">
        <f t="shared" si="32"/>
        <v>1.4</v>
      </c>
      <c r="N47" s="86">
        <f t="shared" si="32"/>
        <v>1.4</v>
      </c>
      <c r="O47" s="86">
        <f t="shared" si="32"/>
        <v>1.4</v>
      </c>
      <c r="P47" s="86">
        <f t="shared" si="32"/>
        <v>81642299.01626651</v>
      </c>
      <c r="Q47" s="86">
        <f t="shared" si="32"/>
        <v>63764259.105850652</v>
      </c>
      <c r="R47" s="86">
        <f t="shared" si="32"/>
        <v>18526812.212250225</v>
      </c>
      <c r="S47" s="86">
        <f t="shared" si="32"/>
        <v>0</v>
      </c>
      <c r="T47" s="86">
        <f t="shared" si="32"/>
        <v>32786674.066873476</v>
      </c>
      <c r="U47" s="86">
        <f t="shared" si="32"/>
        <v>4639671.57</v>
      </c>
      <c r="V47" s="86">
        <f t="shared" si="32"/>
        <v>76936719.599999994</v>
      </c>
      <c r="W47" s="86">
        <f t="shared" si="32"/>
        <v>56725821.900000006</v>
      </c>
      <c r="X47" s="86">
        <f t="shared" si="32"/>
        <v>17491601.07</v>
      </c>
      <c r="Y47" s="86">
        <f t="shared" si="32"/>
        <v>151154142.56999999</v>
      </c>
      <c r="Z47" s="239">
        <f t="shared" si="32"/>
        <v>12779227.764367392</v>
      </c>
      <c r="AA47" s="86">
        <f t="shared" si="32"/>
        <v>122950027.75077555</v>
      </c>
      <c r="AB47" s="86">
        <f t="shared" si="32"/>
        <v>151154142.56999999</v>
      </c>
      <c r="AC47" s="92">
        <f t="shared" si="32"/>
        <v>12779227.764367392</v>
      </c>
      <c r="AD47" s="86">
        <f t="shared" si="32"/>
        <v>0</v>
      </c>
      <c r="AE47" s="86">
        <f t="shared" si="32"/>
        <v>1545132.67</v>
      </c>
      <c r="AF47" s="86">
        <f t="shared" si="32"/>
        <v>0</v>
      </c>
      <c r="AG47" s="86">
        <f t="shared" si="32"/>
        <v>1545132.67</v>
      </c>
      <c r="AH47" s="285"/>
      <c r="AI47" s="80"/>
    </row>
    <row r="48" spans="1:35" hidden="1">
      <c r="A48" s="4">
        <v>235</v>
      </c>
      <c r="B48" s="4">
        <v>4</v>
      </c>
      <c r="C48" s="5" t="s">
        <v>125</v>
      </c>
      <c r="D48" s="5" t="s">
        <v>126</v>
      </c>
      <c r="E48" s="76">
        <v>10690</v>
      </c>
      <c r="F48" s="5" t="s">
        <v>127</v>
      </c>
      <c r="G48" s="77">
        <f>'1 OPเขต4'!N48</f>
        <v>138944949</v>
      </c>
      <c r="H48" s="84">
        <f>'2 IP เขต4'!L47</f>
        <v>198887610.51368502</v>
      </c>
      <c r="I48" s="84">
        <f>'3 PP เขต4'!K47</f>
        <v>32494620.609999999</v>
      </c>
      <c r="J48" s="10">
        <f t="shared" si="0"/>
        <v>370327180.123685</v>
      </c>
      <c r="K48" s="77">
        <f>'4 หักเงินเดือนเขต4'!N47</f>
        <v>211917594.78999999</v>
      </c>
      <c r="L48" s="84">
        <f t="shared" si="1"/>
        <v>158409585.33368501</v>
      </c>
      <c r="M48" s="213">
        <v>0.2</v>
      </c>
      <c r="N48" s="213">
        <v>0.2</v>
      </c>
      <c r="O48" s="213">
        <v>0.2</v>
      </c>
      <c r="P48" s="77">
        <f t="shared" ref="P48:P58" si="33">G48*L48/J48</f>
        <v>59434502.614549801</v>
      </c>
      <c r="Q48" s="77">
        <f t="shared" ref="Q48:Q58" si="34">H48*L48/J48</f>
        <v>85075321.50072743</v>
      </c>
      <c r="R48" s="77">
        <f t="shared" ref="R48:R58" si="35">I48*L48/J48</f>
        <v>13899761.218407795</v>
      </c>
      <c r="T48" s="77">
        <f t="shared" si="5"/>
        <v>31681917.066737011</v>
      </c>
      <c r="U48" s="84">
        <v>3304839.31</v>
      </c>
      <c r="V48" s="238">
        <v>43343633.880000003</v>
      </c>
      <c r="W48" s="238">
        <v>52111168.969999999</v>
      </c>
      <c r="X48" s="238">
        <v>12446447.33</v>
      </c>
      <c r="Y48" s="73">
        <f t="shared" ref="Y48:Y58" si="36">SUM(V48:X48)</f>
        <v>107901250.17999999</v>
      </c>
      <c r="Z48" s="73">
        <f t="shared" ref="Z48:Z58" si="37">L48-Y48</f>
        <v>50508335.153685018</v>
      </c>
      <c r="AA48" s="84">
        <f t="shared" si="31"/>
        <v>118807189.00026375</v>
      </c>
      <c r="AB48" s="241">
        <v>107901250.17999999</v>
      </c>
      <c r="AC48" s="78">
        <f t="shared" si="9"/>
        <v>50508335.153685018</v>
      </c>
      <c r="AD48" s="77">
        <v>0</v>
      </c>
      <c r="AE48" s="77">
        <v>14692765.699999999</v>
      </c>
      <c r="AF48" s="77">
        <v>0</v>
      </c>
      <c r="AG48" s="77">
        <v>14692765.699999999</v>
      </c>
      <c r="AH48" s="285"/>
      <c r="AI48" s="80"/>
    </row>
    <row r="49" spans="1:35" hidden="1">
      <c r="A49" s="4">
        <v>236</v>
      </c>
      <c r="B49" s="4">
        <v>4</v>
      </c>
      <c r="C49" s="5" t="s">
        <v>125</v>
      </c>
      <c r="D49" s="5" t="s">
        <v>126</v>
      </c>
      <c r="E49" s="76">
        <v>10691</v>
      </c>
      <c r="F49" s="5" t="s">
        <v>128</v>
      </c>
      <c r="G49" s="77">
        <f>'1 OPเขต4'!N49</f>
        <v>55356866.240000002</v>
      </c>
      <c r="H49" s="84">
        <f>'2 IP เขต4'!L48</f>
        <v>90565505.208999991</v>
      </c>
      <c r="I49" s="84">
        <f>'3 PP เขต4'!K48</f>
        <v>11524014.6</v>
      </c>
      <c r="J49" s="10">
        <f t="shared" si="0"/>
        <v>157446386.04899999</v>
      </c>
      <c r="K49" s="77">
        <f>'4 หักเงินเดือนเขต4'!N48</f>
        <v>108676371.94000001</v>
      </c>
      <c r="L49" s="84">
        <f t="shared" si="1"/>
        <v>48770014.108999982</v>
      </c>
      <c r="M49" s="213">
        <v>0.2</v>
      </c>
      <c r="N49" s="213">
        <v>0.2</v>
      </c>
      <c r="O49" s="213">
        <v>0.2</v>
      </c>
      <c r="P49" s="77">
        <f t="shared" si="33"/>
        <v>17147139.513984241</v>
      </c>
      <c r="Q49" s="77">
        <f t="shared" si="34"/>
        <v>28053238.16995731</v>
      </c>
      <c r="R49" s="77">
        <f t="shared" si="35"/>
        <v>3569636.4250584296</v>
      </c>
      <c r="T49" s="77">
        <f t="shared" si="5"/>
        <v>9754002.8217999972</v>
      </c>
      <c r="U49" s="84">
        <v>1316513.17</v>
      </c>
      <c r="V49" s="238">
        <v>15067528.83</v>
      </c>
      <c r="W49" s="238">
        <v>21308615.550000001</v>
      </c>
      <c r="X49" s="238">
        <v>4172109.97</v>
      </c>
      <c r="Y49" s="73">
        <f t="shared" si="36"/>
        <v>40548254.350000001</v>
      </c>
      <c r="Z49" s="73">
        <f t="shared" si="37"/>
        <v>8221759.758999981</v>
      </c>
      <c r="AA49" s="84">
        <f t="shared" si="31"/>
        <v>36577510.581749991</v>
      </c>
      <c r="AB49" s="241">
        <v>40548254.350000001</v>
      </c>
      <c r="AC49" s="78">
        <f t="shared" si="9"/>
        <v>8221759.758999981</v>
      </c>
      <c r="AD49" s="80"/>
      <c r="AE49" s="80"/>
      <c r="AF49" s="80"/>
      <c r="AG49" s="80"/>
      <c r="AH49" s="285"/>
      <c r="AI49" s="80"/>
    </row>
    <row r="50" spans="1:35" hidden="1">
      <c r="A50" s="4">
        <v>237</v>
      </c>
      <c r="B50" s="4">
        <v>4</v>
      </c>
      <c r="C50" s="5" t="s">
        <v>125</v>
      </c>
      <c r="D50" s="5" t="s">
        <v>126</v>
      </c>
      <c r="E50" s="76">
        <v>10789</v>
      </c>
      <c r="F50" s="5" t="s">
        <v>129</v>
      </c>
      <c r="G50" s="77">
        <f>'1 OPเขต4'!N50</f>
        <v>48221310.799999997</v>
      </c>
      <c r="H50" s="84">
        <f>'2 IP เขต4'!L49</f>
        <v>13387833.711999999</v>
      </c>
      <c r="I50" s="84">
        <f>'3 PP เขต4'!K49</f>
        <v>10728052.59</v>
      </c>
      <c r="J50" s="10">
        <f t="shared" si="0"/>
        <v>72337197.101999998</v>
      </c>
      <c r="K50" s="77">
        <f>'4 หักเงินเดือนเขต4'!N49</f>
        <v>31330450.010000002</v>
      </c>
      <c r="L50" s="84">
        <f t="shared" si="1"/>
        <v>41006747.091999993</v>
      </c>
      <c r="M50" s="213">
        <v>0.2</v>
      </c>
      <c r="N50" s="213">
        <v>0.2</v>
      </c>
      <c r="O50" s="213">
        <v>0.2</v>
      </c>
      <c r="P50" s="77">
        <f t="shared" si="33"/>
        <v>27335854.520767104</v>
      </c>
      <c r="Q50" s="77">
        <f t="shared" si="34"/>
        <v>7589339.0002880935</v>
      </c>
      <c r="R50" s="77">
        <f t="shared" si="35"/>
        <v>6081553.5709447945</v>
      </c>
      <c r="T50" s="77">
        <f t="shared" si="5"/>
        <v>8201349.4183999989</v>
      </c>
      <c r="U50" s="84">
        <v>1150720.67</v>
      </c>
      <c r="V50" s="238">
        <v>17068152.120000001</v>
      </c>
      <c r="W50" s="238">
        <v>5289003.38</v>
      </c>
      <c r="X50" s="238">
        <v>4402691.92</v>
      </c>
      <c r="Y50" s="73">
        <f t="shared" si="36"/>
        <v>26759847.420000002</v>
      </c>
      <c r="Z50" s="73">
        <f t="shared" si="37"/>
        <v>14246899.671999991</v>
      </c>
      <c r="AA50" s="84">
        <f t="shared" si="31"/>
        <v>30755060.318999995</v>
      </c>
      <c r="AB50" s="241">
        <v>26759847.420000002</v>
      </c>
      <c r="AC50" s="78">
        <f t="shared" si="9"/>
        <v>14246899.671999991</v>
      </c>
      <c r="AD50" s="77">
        <v>3227391.53</v>
      </c>
      <c r="AE50" s="77">
        <v>656198.82999999996</v>
      </c>
      <c r="AF50" s="77">
        <v>111622.54</v>
      </c>
      <c r="AG50" s="77">
        <v>3995212.9</v>
      </c>
      <c r="AH50" s="285"/>
      <c r="AI50" s="80"/>
    </row>
    <row r="51" spans="1:35" hidden="1">
      <c r="A51" s="4">
        <v>238</v>
      </c>
      <c r="B51" s="4">
        <v>4</v>
      </c>
      <c r="C51" s="5" t="s">
        <v>125</v>
      </c>
      <c r="D51" s="5" t="s">
        <v>126</v>
      </c>
      <c r="E51" s="76">
        <v>10790</v>
      </c>
      <c r="F51" s="5" t="s">
        <v>130</v>
      </c>
      <c r="G51" s="77">
        <f>'1 OPเขต4'!N51</f>
        <v>59883490.68</v>
      </c>
      <c r="H51" s="84">
        <f>'2 IP เขต4'!L50</f>
        <v>32284437.523999996</v>
      </c>
      <c r="I51" s="84">
        <f>'3 PP เขต4'!K50</f>
        <v>12587326.059999999</v>
      </c>
      <c r="J51" s="10">
        <f t="shared" si="0"/>
        <v>104755254.264</v>
      </c>
      <c r="K51" s="77">
        <f>'4 หักเงินเดือนเขต4'!N50</f>
        <v>44401915.439999998</v>
      </c>
      <c r="L51" s="84">
        <f t="shared" si="1"/>
        <v>60353338.824000001</v>
      </c>
      <c r="M51" s="213">
        <v>0.2</v>
      </c>
      <c r="N51" s="213">
        <v>0.2</v>
      </c>
      <c r="O51" s="213">
        <v>0.2</v>
      </c>
      <c r="P51" s="77">
        <f t="shared" si="33"/>
        <v>34501072.317247234</v>
      </c>
      <c r="Q51" s="77">
        <f t="shared" si="34"/>
        <v>18600246.930982251</v>
      </c>
      <c r="R51" s="77">
        <f t="shared" si="35"/>
        <v>7252019.5757705076</v>
      </c>
      <c r="T51" s="77">
        <f t="shared" si="5"/>
        <v>12070667.764799999</v>
      </c>
      <c r="U51" s="84">
        <v>1427571.7</v>
      </c>
      <c r="V51" s="238">
        <v>20704361.059999999</v>
      </c>
      <c r="W51" s="238">
        <v>10273854.49</v>
      </c>
      <c r="X51" s="238">
        <v>4930127.24</v>
      </c>
      <c r="Y51" s="73">
        <f t="shared" si="36"/>
        <v>35908342.789999999</v>
      </c>
      <c r="Z51" s="73">
        <f t="shared" si="37"/>
        <v>24444996.034000002</v>
      </c>
      <c r="AA51" s="84">
        <f t="shared" si="31"/>
        <v>45265004.118000001</v>
      </c>
      <c r="AB51" s="241">
        <v>35908342.789999999</v>
      </c>
      <c r="AC51" s="78">
        <f t="shared" si="9"/>
        <v>24444996.034000002</v>
      </c>
      <c r="AD51" s="77">
        <v>5016639.05</v>
      </c>
      <c r="AE51" s="77">
        <v>3862458.94</v>
      </c>
      <c r="AF51" s="77">
        <v>477563.34</v>
      </c>
      <c r="AG51" s="77">
        <v>9356661.3300000001</v>
      </c>
      <c r="AH51" s="285"/>
      <c r="AI51" s="80"/>
    </row>
    <row r="52" spans="1:35" hidden="1">
      <c r="A52" s="4">
        <v>239</v>
      </c>
      <c r="B52" s="4">
        <v>4</v>
      </c>
      <c r="C52" s="5" t="s">
        <v>125</v>
      </c>
      <c r="D52" s="5" t="s">
        <v>126</v>
      </c>
      <c r="E52" s="76">
        <v>10791</v>
      </c>
      <c r="F52" s="5" t="s">
        <v>131</v>
      </c>
      <c r="G52" s="77">
        <f>'1 OPเขต4'!N52</f>
        <v>70164228.680000007</v>
      </c>
      <c r="H52" s="84">
        <f>'2 IP เขต4'!L51</f>
        <v>39558179.24000001</v>
      </c>
      <c r="I52" s="84">
        <f>'3 PP เขต4'!K51</f>
        <v>14368244.789999999</v>
      </c>
      <c r="J52" s="10">
        <f t="shared" si="0"/>
        <v>124090652.71000001</v>
      </c>
      <c r="K52" s="77">
        <f>'4 หักเงินเดือนเขต4'!N51</f>
        <v>49488180.950000003</v>
      </c>
      <c r="L52" s="84">
        <f t="shared" si="1"/>
        <v>74602471.760000005</v>
      </c>
      <c r="M52" s="213">
        <v>0.2</v>
      </c>
      <c r="N52" s="213">
        <v>0.2</v>
      </c>
      <c r="O52" s="213">
        <v>0.2</v>
      </c>
      <c r="P52" s="77">
        <f t="shared" si="33"/>
        <v>42182265.741600536</v>
      </c>
      <c r="Q52" s="77">
        <f t="shared" si="34"/>
        <v>23782113.198533427</v>
      </c>
      <c r="R52" s="77">
        <f t="shared" si="35"/>
        <v>8638092.8198660463</v>
      </c>
      <c r="T52" s="77">
        <f t="shared" si="5"/>
        <v>14920494.352</v>
      </c>
      <c r="U52" s="84">
        <v>1670795.05</v>
      </c>
      <c r="V52" s="238">
        <v>24688710.579999998</v>
      </c>
      <c r="W52" s="238">
        <v>14491345.310000001</v>
      </c>
      <c r="X52" s="238">
        <v>6161802.1500000004</v>
      </c>
      <c r="Y52" s="73">
        <f t="shared" si="36"/>
        <v>45341858.039999999</v>
      </c>
      <c r="Z52" s="73">
        <f t="shared" si="37"/>
        <v>29260613.720000006</v>
      </c>
      <c r="AA52" s="84">
        <f t="shared" si="31"/>
        <v>55951853.820000008</v>
      </c>
      <c r="AB52" s="241">
        <v>45341858.039999999</v>
      </c>
      <c r="AC52" s="78">
        <f t="shared" si="9"/>
        <v>29260613.720000006</v>
      </c>
      <c r="AD52" s="77">
        <v>6518450.6200000001</v>
      </c>
      <c r="AE52" s="77">
        <v>3864290.96</v>
      </c>
      <c r="AF52" s="77">
        <v>227254.2</v>
      </c>
      <c r="AG52" s="77">
        <v>10609995.779999999</v>
      </c>
      <c r="AH52" s="285"/>
      <c r="AI52" s="80"/>
    </row>
    <row r="53" spans="1:35" hidden="1">
      <c r="A53" s="4">
        <v>240</v>
      </c>
      <c r="B53" s="4">
        <v>4</v>
      </c>
      <c r="C53" s="5" t="s">
        <v>125</v>
      </c>
      <c r="D53" s="5" t="s">
        <v>126</v>
      </c>
      <c r="E53" s="76">
        <v>10792</v>
      </c>
      <c r="F53" s="5" t="s">
        <v>132</v>
      </c>
      <c r="G53" s="77">
        <f>'1 OPเขต4'!N53</f>
        <v>32560492.120000001</v>
      </c>
      <c r="H53" s="84">
        <f>'2 IP เขต4'!L52</f>
        <v>13519928.152000001</v>
      </c>
      <c r="I53" s="84">
        <f>'3 PP เขต4'!K52</f>
        <v>7318664.6500000004</v>
      </c>
      <c r="J53" s="10">
        <f t="shared" si="0"/>
        <v>53399084.921999998</v>
      </c>
      <c r="K53" s="77">
        <f>'4 หักเงินเดือนเขต4'!N52</f>
        <v>28162020.539999999</v>
      </c>
      <c r="L53" s="84">
        <f t="shared" si="1"/>
        <v>25237064.381999999</v>
      </c>
      <c r="M53" s="213">
        <v>0.2</v>
      </c>
      <c r="N53" s="213">
        <v>0.2</v>
      </c>
      <c r="O53" s="213">
        <v>0.2</v>
      </c>
      <c r="P53" s="77">
        <f t="shared" si="33"/>
        <v>15388489.093817728</v>
      </c>
      <c r="Q53" s="77">
        <f t="shared" si="34"/>
        <v>6389684.3496556859</v>
      </c>
      <c r="R53" s="77">
        <f t="shared" si="35"/>
        <v>3458890.9385265871</v>
      </c>
      <c r="T53" s="77">
        <f t="shared" si="5"/>
        <v>5047412.8764000004</v>
      </c>
      <c r="U53" s="84">
        <v>774184.95999999996</v>
      </c>
      <c r="V53" s="238">
        <v>10381727.59</v>
      </c>
      <c r="W53" s="238">
        <v>3747111.66</v>
      </c>
      <c r="X53" s="238">
        <v>2947897.32</v>
      </c>
      <c r="Y53" s="73">
        <f t="shared" si="36"/>
        <v>17076736.57</v>
      </c>
      <c r="Z53" s="73">
        <f t="shared" si="37"/>
        <v>8160327.811999999</v>
      </c>
      <c r="AA53" s="84">
        <f t="shared" si="31"/>
        <v>18927798.286499999</v>
      </c>
      <c r="AB53" s="241">
        <v>17076736.57</v>
      </c>
      <c r="AC53" s="78">
        <f t="shared" si="9"/>
        <v>8160327.811999999</v>
      </c>
      <c r="AD53" s="77">
        <v>1097489.02</v>
      </c>
      <c r="AE53" s="77">
        <v>1120904.21</v>
      </c>
      <c r="AF53" s="77">
        <v>0</v>
      </c>
      <c r="AG53" s="77">
        <v>2218393.23</v>
      </c>
      <c r="AH53" s="285"/>
      <c r="AI53" s="80"/>
    </row>
    <row r="54" spans="1:35" hidden="1">
      <c r="A54" s="4">
        <v>241</v>
      </c>
      <c r="B54" s="4">
        <v>4</v>
      </c>
      <c r="C54" s="5" t="s">
        <v>125</v>
      </c>
      <c r="D54" s="5" t="s">
        <v>126</v>
      </c>
      <c r="E54" s="76">
        <v>10793</v>
      </c>
      <c r="F54" s="5" t="s">
        <v>133</v>
      </c>
      <c r="G54" s="77">
        <f>'1 OPเขต4'!N54</f>
        <v>23114612.039999999</v>
      </c>
      <c r="H54" s="84">
        <f>'2 IP เขต4'!L53</f>
        <v>9258277.8590000011</v>
      </c>
      <c r="I54" s="84">
        <f>'3 PP เขต4'!K53</f>
        <v>4647258.0999999996</v>
      </c>
      <c r="J54" s="10">
        <f t="shared" si="0"/>
        <v>37020147.998999998</v>
      </c>
      <c r="K54" s="77">
        <f>'4 หักเงินเดือนเขต4'!N53</f>
        <v>19161914.649999999</v>
      </c>
      <c r="L54" s="84">
        <f t="shared" si="1"/>
        <v>17858233.348999999</v>
      </c>
      <c r="M54" s="213">
        <v>0.2</v>
      </c>
      <c r="N54" s="213">
        <v>0.2</v>
      </c>
      <c r="O54" s="213">
        <v>0.2</v>
      </c>
      <c r="P54" s="77">
        <f t="shared" si="33"/>
        <v>11150310.247086944</v>
      </c>
      <c r="Q54" s="77">
        <f t="shared" si="34"/>
        <v>4466121.702710866</v>
      </c>
      <c r="R54" s="77">
        <f t="shared" si="35"/>
        <v>2241801.3992021908</v>
      </c>
      <c r="T54" s="77">
        <f t="shared" si="5"/>
        <v>3571646.6698000007</v>
      </c>
      <c r="U54" s="84">
        <v>551835.48</v>
      </c>
      <c r="V54" s="238">
        <v>9293785.5500000007</v>
      </c>
      <c r="W54" s="238">
        <v>3777324.18</v>
      </c>
      <c r="X54" s="238">
        <v>1852378.51</v>
      </c>
      <c r="Y54" s="73">
        <f t="shared" si="36"/>
        <v>14923488.24</v>
      </c>
      <c r="Z54" s="73">
        <f t="shared" si="37"/>
        <v>2934745.1089999992</v>
      </c>
      <c r="AA54" s="84">
        <f t="shared" si="31"/>
        <v>13393675.01175</v>
      </c>
      <c r="AB54" s="241">
        <v>14923488.24</v>
      </c>
      <c r="AC54" s="78">
        <f t="shared" si="9"/>
        <v>2934745.1089999992</v>
      </c>
      <c r="AD54" s="80"/>
      <c r="AE54" s="80"/>
      <c r="AF54" s="80"/>
      <c r="AG54" s="80"/>
      <c r="AH54" s="285"/>
      <c r="AI54" s="80"/>
    </row>
    <row r="55" spans="1:35" hidden="1">
      <c r="A55" s="4">
        <v>242</v>
      </c>
      <c r="B55" s="4">
        <v>4</v>
      </c>
      <c r="C55" s="5" t="s">
        <v>125</v>
      </c>
      <c r="D55" s="5" t="s">
        <v>126</v>
      </c>
      <c r="E55" s="76">
        <v>10794</v>
      </c>
      <c r="F55" s="5" t="s">
        <v>134</v>
      </c>
      <c r="G55" s="77">
        <f>'1 OPเขต4'!N55</f>
        <v>15708347.720000001</v>
      </c>
      <c r="H55" s="84">
        <f>'2 IP เขต4'!L54</f>
        <v>6524549.3090000013</v>
      </c>
      <c r="I55" s="84">
        <f>'3 PP เขต4'!K54</f>
        <v>3417323.8</v>
      </c>
      <c r="J55" s="10">
        <f t="shared" si="0"/>
        <v>25650220.829000004</v>
      </c>
      <c r="K55" s="77">
        <f>'4 หักเงินเดือนเขต4'!N54</f>
        <v>12867383.48</v>
      </c>
      <c r="L55" s="84">
        <f t="shared" si="1"/>
        <v>12782837.349000003</v>
      </c>
      <c r="M55" s="213">
        <v>0.2</v>
      </c>
      <c r="N55" s="213">
        <v>0.2</v>
      </c>
      <c r="O55" s="213">
        <v>0.2</v>
      </c>
      <c r="P55" s="77">
        <f t="shared" si="33"/>
        <v>7828285.583384715</v>
      </c>
      <c r="Q55" s="77">
        <f t="shared" si="34"/>
        <v>3251521.8152891388</v>
      </c>
      <c r="R55" s="77">
        <f t="shared" si="35"/>
        <v>1703029.9503261487</v>
      </c>
      <c r="T55" s="77">
        <f t="shared" si="5"/>
        <v>2556567.4698000005</v>
      </c>
      <c r="U55" s="84">
        <v>374930.59</v>
      </c>
      <c r="V55" s="238">
        <v>7746311.5599999996</v>
      </c>
      <c r="W55" s="238">
        <v>1958755.95</v>
      </c>
      <c r="X55" s="238">
        <v>1380593.39</v>
      </c>
      <c r="Y55" s="73">
        <f t="shared" si="36"/>
        <v>11085660.9</v>
      </c>
      <c r="Z55" s="73">
        <f t="shared" si="37"/>
        <v>1697176.4490000028</v>
      </c>
      <c r="AA55" s="84">
        <f t="shared" si="31"/>
        <v>9587128.0117500015</v>
      </c>
      <c r="AB55" s="241">
        <v>11085660.9</v>
      </c>
      <c r="AC55" s="78">
        <f t="shared" si="9"/>
        <v>1697176.4490000028</v>
      </c>
      <c r="AD55" s="80"/>
      <c r="AE55" s="80"/>
      <c r="AF55" s="80"/>
      <c r="AG55" s="80"/>
      <c r="AH55" s="285"/>
      <c r="AI55" s="80"/>
    </row>
    <row r="56" spans="1:35" hidden="1">
      <c r="A56" s="4">
        <v>243</v>
      </c>
      <c r="B56" s="4">
        <v>4</v>
      </c>
      <c r="C56" s="5" t="s">
        <v>125</v>
      </c>
      <c r="D56" s="5" t="s">
        <v>126</v>
      </c>
      <c r="E56" s="76">
        <v>10795</v>
      </c>
      <c r="F56" s="5" t="s">
        <v>135</v>
      </c>
      <c r="G56" s="77">
        <f>'1 OPเขต4'!N56</f>
        <v>19072577.16</v>
      </c>
      <c r="H56" s="84">
        <f>'2 IP เขต4'!L55</f>
        <v>5332728.5060000001</v>
      </c>
      <c r="I56" s="84">
        <f>'3 PP เขต4'!K55</f>
        <v>3687176.72</v>
      </c>
      <c r="J56" s="10">
        <f t="shared" si="0"/>
        <v>28092482.386</v>
      </c>
      <c r="K56" s="77">
        <f>'4 หักเงินเดือนเขต4'!N55</f>
        <v>11441664.949999999</v>
      </c>
      <c r="L56" s="84">
        <f t="shared" si="1"/>
        <v>16650817.436000001</v>
      </c>
      <c r="M56" s="213">
        <v>0.2</v>
      </c>
      <c r="N56" s="213">
        <v>0.2</v>
      </c>
      <c r="O56" s="213">
        <v>0.2</v>
      </c>
      <c r="P56" s="77">
        <f t="shared" si="33"/>
        <v>11304590.173328636</v>
      </c>
      <c r="Q56" s="77">
        <f t="shared" si="34"/>
        <v>3160784.7099126424</v>
      </c>
      <c r="R56" s="77">
        <f t="shared" si="35"/>
        <v>2185442.552758723</v>
      </c>
      <c r="T56" s="77">
        <f t="shared" si="5"/>
        <v>3330163.4872000008</v>
      </c>
      <c r="U56" s="84">
        <v>455048.74</v>
      </c>
      <c r="V56" s="238">
        <v>9035968.3100000005</v>
      </c>
      <c r="W56" s="238">
        <v>1688004.17</v>
      </c>
      <c r="X56" s="238">
        <v>1530760.07</v>
      </c>
      <c r="Y56" s="73">
        <f t="shared" si="36"/>
        <v>12254732.550000001</v>
      </c>
      <c r="Z56" s="73">
        <f t="shared" si="37"/>
        <v>4396084.8859999999</v>
      </c>
      <c r="AA56" s="84">
        <f t="shared" si="31"/>
        <v>12488113.077</v>
      </c>
      <c r="AB56" s="241">
        <v>12254732.550000001</v>
      </c>
      <c r="AC56" s="78">
        <f t="shared" si="9"/>
        <v>4396084.8859999999</v>
      </c>
      <c r="AD56" s="77">
        <v>0</v>
      </c>
      <c r="AE56" s="77">
        <v>747180.57</v>
      </c>
      <c r="AF56" s="77">
        <v>97607.01</v>
      </c>
      <c r="AG56" s="77">
        <v>844787.58</v>
      </c>
      <c r="AH56" s="285"/>
      <c r="AI56" s="80"/>
    </row>
    <row r="57" spans="1:35" hidden="1">
      <c r="A57" s="4">
        <v>244</v>
      </c>
      <c r="B57" s="4">
        <v>4</v>
      </c>
      <c r="C57" s="5" t="s">
        <v>125</v>
      </c>
      <c r="D57" s="5" t="s">
        <v>126</v>
      </c>
      <c r="E57" s="76">
        <v>10796</v>
      </c>
      <c r="F57" s="5" t="s">
        <v>136</v>
      </c>
      <c r="G57" s="77">
        <f>'1 OPเขต4'!N57</f>
        <v>21310575</v>
      </c>
      <c r="H57" s="84">
        <f>'2 IP เขต4'!L56</f>
        <v>8504870.0609999988</v>
      </c>
      <c r="I57" s="84">
        <f>'3 PP เขต4'!K56</f>
        <v>4161390.53</v>
      </c>
      <c r="J57" s="10">
        <f t="shared" si="0"/>
        <v>33976835.590999998</v>
      </c>
      <c r="K57" s="77">
        <f>'4 หักเงินเดือนเขต4'!N56</f>
        <v>13864189.74</v>
      </c>
      <c r="L57" s="84">
        <f t="shared" si="1"/>
        <v>20112645.850999996</v>
      </c>
      <c r="M57" s="213">
        <v>0.2</v>
      </c>
      <c r="N57" s="213">
        <v>0.2</v>
      </c>
      <c r="O57" s="213">
        <v>0.2</v>
      </c>
      <c r="P57" s="77">
        <f t="shared" si="33"/>
        <v>12614831.263736278</v>
      </c>
      <c r="Q57" s="77">
        <f t="shared" si="34"/>
        <v>5034472.3565421132</v>
      </c>
      <c r="R57" s="77">
        <f t="shared" si="35"/>
        <v>2463342.2307216055</v>
      </c>
      <c r="T57" s="77">
        <f t="shared" si="5"/>
        <v>4022529.1701999996</v>
      </c>
      <c r="U57" s="84">
        <v>507625.6</v>
      </c>
      <c r="V57" s="238">
        <v>8979671.6099999994</v>
      </c>
      <c r="W57" s="238">
        <v>2667696.59</v>
      </c>
      <c r="X57" s="238">
        <v>1693248.51</v>
      </c>
      <c r="Y57" s="73">
        <f t="shared" si="36"/>
        <v>13340616.709999999</v>
      </c>
      <c r="Z57" s="73">
        <f t="shared" si="37"/>
        <v>6772029.140999997</v>
      </c>
      <c r="AA57" s="84">
        <f t="shared" si="31"/>
        <v>15084484.388249997</v>
      </c>
      <c r="AB57" s="241">
        <v>13340616.709999999</v>
      </c>
      <c r="AC57" s="78">
        <f t="shared" si="9"/>
        <v>6772029.140999997</v>
      </c>
      <c r="AD57" s="77">
        <v>319333.77</v>
      </c>
      <c r="AE57" s="77">
        <v>1301706.3799999999</v>
      </c>
      <c r="AF57" s="77">
        <v>122827.53</v>
      </c>
      <c r="AG57" s="77">
        <v>1743867.68</v>
      </c>
      <c r="AH57" s="285"/>
      <c r="AI57" s="80"/>
    </row>
    <row r="58" spans="1:35" hidden="1">
      <c r="A58" s="4">
        <v>245</v>
      </c>
      <c r="B58" s="4">
        <v>4</v>
      </c>
      <c r="C58" s="5" t="s">
        <v>125</v>
      </c>
      <c r="D58" s="5" t="s">
        <v>126</v>
      </c>
      <c r="E58" s="76">
        <v>10797</v>
      </c>
      <c r="F58" s="5" t="s">
        <v>137</v>
      </c>
      <c r="G58" s="77">
        <f>'1 OPเขต4'!N58</f>
        <v>26108941.559999999</v>
      </c>
      <c r="H58" s="84">
        <f>'2 IP เขต4'!L57</f>
        <v>11023235.961999999</v>
      </c>
      <c r="I58" s="84">
        <f>'3 PP เขต4'!K57</f>
        <v>5722426.0999999996</v>
      </c>
      <c r="J58" s="10">
        <f t="shared" si="0"/>
        <v>42854603.622000001</v>
      </c>
      <c r="K58" s="77">
        <f>'4 หักเงินเดือนเขต4'!N57</f>
        <v>17520031.16</v>
      </c>
      <c r="L58" s="84">
        <f t="shared" si="1"/>
        <v>25334572.462000001</v>
      </c>
      <c r="M58" s="213">
        <v>0.2</v>
      </c>
      <c r="N58" s="213">
        <v>0.2</v>
      </c>
      <c r="O58" s="213">
        <v>0.2</v>
      </c>
      <c r="P58" s="77">
        <f t="shared" si="33"/>
        <v>15434954.846213402</v>
      </c>
      <c r="Q58" s="77">
        <f t="shared" si="34"/>
        <v>6516662.0769220395</v>
      </c>
      <c r="R58" s="77">
        <f t="shared" si="35"/>
        <v>3382955.5388645581</v>
      </c>
      <c r="T58" s="77">
        <f t="shared" si="5"/>
        <v>5066914.4924000008</v>
      </c>
      <c r="U58" s="84">
        <v>619010.96</v>
      </c>
      <c r="V58" s="238">
        <v>10437502.09</v>
      </c>
      <c r="W58" s="238">
        <v>3872056.12</v>
      </c>
      <c r="X58" s="238">
        <v>2320083.2400000002</v>
      </c>
      <c r="Y58" s="73">
        <f t="shared" si="36"/>
        <v>16629641.450000001</v>
      </c>
      <c r="Z58" s="73">
        <f t="shared" si="37"/>
        <v>8704931.0120000001</v>
      </c>
      <c r="AA58" s="84">
        <f t="shared" si="31"/>
        <v>19000929.346500002</v>
      </c>
      <c r="AB58" s="241">
        <v>16629641.450000001</v>
      </c>
      <c r="AC58" s="78">
        <f t="shared" si="9"/>
        <v>8704931.0120000001</v>
      </c>
      <c r="AD58" s="77">
        <v>998703.59</v>
      </c>
      <c r="AE58" s="77">
        <v>1186577.1399999999</v>
      </c>
      <c r="AF58" s="77">
        <v>186007.16</v>
      </c>
      <c r="AG58" s="77">
        <v>2371287.89</v>
      </c>
      <c r="AH58" s="285"/>
      <c r="AI58" s="80"/>
    </row>
    <row r="59" spans="1:35">
      <c r="A59" s="44"/>
      <c r="B59" s="45"/>
      <c r="C59" s="40"/>
      <c r="D59" s="47" t="s">
        <v>171</v>
      </c>
      <c r="E59" s="48"/>
      <c r="F59" s="48"/>
      <c r="G59" s="86">
        <f t="shared" ref="G59:AG59" si="38">G48+G49+G50+G51+G52+G53+G54+G55+G56+G57+G58</f>
        <v>510446391.00000012</v>
      </c>
      <c r="H59" s="86">
        <f t="shared" si="38"/>
        <v>428847156.04768503</v>
      </c>
      <c r="I59" s="86">
        <f t="shared" si="38"/>
        <v>110656498.55</v>
      </c>
      <c r="J59" s="86">
        <f t="shared" si="38"/>
        <v>1049950045.5976851</v>
      </c>
      <c r="K59" s="86">
        <f t="shared" si="38"/>
        <v>548831717.64999998</v>
      </c>
      <c r="L59" s="86">
        <f t="shared" si="38"/>
        <v>501118327.94768494</v>
      </c>
      <c r="M59" s="86">
        <f t="shared" si="38"/>
        <v>2.1999999999999997</v>
      </c>
      <c r="N59" s="86">
        <f t="shared" si="38"/>
        <v>2.1999999999999997</v>
      </c>
      <c r="O59" s="86">
        <f t="shared" si="38"/>
        <v>2.1999999999999997</v>
      </c>
      <c r="P59" s="86">
        <f t="shared" si="38"/>
        <v>254322295.91571665</v>
      </c>
      <c r="Q59" s="86">
        <f t="shared" si="38"/>
        <v>191919505.81152096</v>
      </c>
      <c r="R59" s="86">
        <f t="shared" si="38"/>
        <v>54876526.220447391</v>
      </c>
      <c r="S59" s="86">
        <f t="shared" si="38"/>
        <v>0</v>
      </c>
      <c r="T59" s="86">
        <f t="shared" si="38"/>
        <v>100223665.58953701</v>
      </c>
      <c r="U59" s="86">
        <f t="shared" si="38"/>
        <v>12153076.23</v>
      </c>
      <c r="V59" s="86">
        <f t="shared" si="38"/>
        <v>176747353.18000004</v>
      </c>
      <c r="W59" s="86">
        <f t="shared" si="38"/>
        <v>121184936.37</v>
      </c>
      <c r="X59" s="86">
        <f t="shared" si="38"/>
        <v>43838139.649999999</v>
      </c>
      <c r="Y59" s="86">
        <f t="shared" si="38"/>
        <v>341770429.19999993</v>
      </c>
      <c r="Z59" s="239">
        <f t="shared" si="38"/>
        <v>159347898.74768502</v>
      </c>
      <c r="AA59" s="86">
        <f t="shared" si="38"/>
        <v>375838745.96076369</v>
      </c>
      <c r="AB59" s="86">
        <f t="shared" si="38"/>
        <v>341770429.19999993</v>
      </c>
      <c r="AC59" s="92">
        <f t="shared" si="38"/>
        <v>159347898.74768502</v>
      </c>
      <c r="AD59" s="86">
        <f t="shared" si="38"/>
        <v>17178007.579999998</v>
      </c>
      <c r="AE59" s="86">
        <f t="shared" si="38"/>
        <v>27432082.73</v>
      </c>
      <c r="AF59" s="86">
        <f t="shared" si="38"/>
        <v>1222881.78</v>
      </c>
      <c r="AG59" s="86">
        <f t="shared" si="38"/>
        <v>45832972.089999996</v>
      </c>
      <c r="AH59" s="285"/>
      <c r="AI59" s="80"/>
    </row>
    <row r="60" spans="1:35" hidden="1">
      <c r="A60" s="4">
        <v>246</v>
      </c>
      <c r="B60" s="4">
        <v>4</v>
      </c>
      <c r="C60" s="5" t="s">
        <v>138</v>
      </c>
      <c r="D60" s="5" t="s">
        <v>139</v>
      </c>
      <c r="E60" s="76">
        <v>10692</v>
      </c>
      <c r="F60" s="5" t="s">
        <v>140</v>
      </c>
      <c r="G60" s="77">
        <f>'1 OPเขต4'!N60</f>
        <v>47902756.720000006</v>
      </c>
      <c r="H60" s="84">
        <f>'2 IP เขต4'!L59</f>
        <v>66398943.784830809</v>
      </c>
      <c r="I60" s="84">
        <f>'3 PP เขต4'!K59</f>
        <v>10834336.289999999</v>
      </c>
      <c r="J60" s="10">
        <f t="shared" si="0"/>
        <v>125136036.7948308</v>
      </c>
      <c r="K60" s="77">
        <f>'4 หักเงินเดือนเขต4'!N59</f>
        <v>107339241.05</v>
      </c>
      <c r="L60" s="84">
        <f t="shared" si="1"/>
        <v>17796795.744830802</v>
      </c>
      <c r="M60" s="213">
        <v>0.2</v>
      </c>
      <c r="N60" s="213">
        <v>0.2</v>
      </c>
      <c r="O60" s="213">
        <v>0.2</v>
      </c>
      <c r="P60" s="77">
        <f t="shared" ref="P60:P65" si="39">G60*L60/J60</f>
        <v>6812710.3814061144</v>
      </c>
      <c r="Q60" s="77">
        <f t="shared" ref="Q60:Q65" si="40">H60*L60/J60</f>
        <v>9443230.5072007086</v>
      </c>
      <c r="R60" s="77">
        <f t="shared" ref="R60:R65" si="41">I60*L60/J60</f>
        <v>1540854.8562239821</v>
      </c>
      <c r="T60" s="77">
        <f t="shared" si="5"/>
        <v>3559359.1489661615</v>
      </c>
      <c r="U60" s="77">
        <v>1162631.3600000001</v>
      </c>
      <c r="V60" s="238">
        <v>14454448.9</v>
      </c>
      <c r="W60" s="238">
        <v>15879809.02</v>
      </c>
      <c r="X60" s="238">
        <v>3782782.89</v>
      </c>
      <c r="Y60" s="73">
        <f t="shared" ref="Y60:Y65" si="42">SUM(V60:X60)</f>
        <v>34117040.810000002</v>
      </c>
      <c r="Z60" s="73">
        <f t="shared" ref="Z60:Z65" si="43">L60-Y60</f>
        <v>-16320245.0651692</v>
      </c>
      <c r="AA60" s="84">
        <f t="shared" si="31"/>
        <v>13347596.808623102</v>
      </c>
      <c r="AB60" s="77">
        <v>34117040.810000002</v>
      </c>
      <c r="AC60" s="78">
        <f t="shared" si="9"/>
        <v>-16320245.0651692</v>
      </c>
      <c r="AD60" s="80"/>
      <c r="AE60" s="80"/>
      <c r="AF60" s="80"/>
      <c r="AG60" s="80"/>
      <c r="AH60" s="285"/>
      <c r="AI60" s="80"/>
    </row>
    <row r="61" spans="1:35" hidden="1">
      <c r="A61" s="4">
        <v>247</v>
      </c>
      <c r="B61" s="4">
        <v>4</v>
      </c>
      <c r="C61" s="5" t="s">
        <v>138</v>
      </c>
      <c r="D61" s="5" t="s">
        <v>139</v>
      </c>
      <c r="E61" s="76">
        <v>10693</v>
      </c>
      <c r="F61" s="5" t="s">
        <v>141</v>
      </c>
      <c r="G61" s="77">
        <f>'1 OPเขต4'!N61</f>
        <v>43649949.720000006</v>
      </c>
      <c r="H61" s="84">
        <f>'2 IP เขต4'!L60</f>
        <v>52959845.572000004</v>
      </c>
      <c r="I61" s="84">
        <f>'3 PP เขต4'!K60</f>
        <v>9614773.129999999</v>
      </c>
      <c r="J61" s="10">
        <f t="shared" si="0"/>
        <v>106224568.42200001</v>
      </c>
      <c r="K61" s="77">
        <f>'4 หักเงินเดือนเขต4'!N60</f>
        <v>87805606.169999987</v>
      </c>
      <c r="L61" s="84">
        <f t="shared" si="1"/>
        <v>18418962.252000019</v>
      </c>
      <c r="M61" s="213">
        <v>0.2</v>
      </c>
      <c r="N61" s="213">
        <v>0.2</v>
      </c>
      <c r="O61" s="213">
        <v>0.2</v>
      </c>
      <c r="P61" s="77">
        <f t="shared" si="39"/>
        <v>7568745.989161076</v>
      </c>
      <c r="Q61" s="77">
        <f t="shared" si="40"/>
        <v>9183048.8083243761</v>
      </c>
      <c r="R61" s="77">
        <f t="shared" si="41"/>
        <v>1667167.4545145656</v>
      </c>
      <c r="T61" s="77">
        <f t="shared" si="5"/>
        <v>3683792.4504000037</v>
      </c>
      <c r="U61" s="77">
        <v>1058992.75</v>
      </c>
      <c r="V61" s="238">
        <v>13321567.82</v>
      </c>
      <c r="W61" s="238">
        <v>12449755.060000001</v>
      </c>
      <c r="X61" s="238">
        <v>3453348.57</v>
      </c>
      <c r="Y61" s="73">
        <f t="shared" si="42"/>
        <v>29224671.450000003</v>
      </c>
      <c r="Z61" s="73">
        <f t="shared" si="43"/>
        <v>-10805709.197999984</v>
      </c>
      <c r="AA61" s="84">
        <f t="shared" si="31"/>
        <v>13814221.689000014</v>
      </c>
      <c r="AB61" s="77">
        <v>29224671.450000003</v>
      </c>
      <c r="AC61" s="78">
        <f t="shared" si="9"/>
        <v>-10805709.197999984</v>
      </c>
      <c r="AD61" s="80"/>
      <c r="AE61" s="80"/>
      <c r="AF61" s="80"/>
      <c r="AG61" s="80"/>
      <c r="AH61" s="285"/>
      <c r="AI61" s="80"/>
    </row>
    <row r="62" spans="1:35" hidden="1">
      <c r="A62" s="4">
        <v>248</v>
      </c>
      <c r="B62" s="4">
        <v>4</v>
      </c>
      <c r="C62" s="5" t="s">
        <v>138</v>
      </c>
      <c r="D62" s="5" t="s">
        <v>139</v>
      </c>
      <c r="E62" s="76">
        <v>10798</v>
      </c>
      <c r="F62" s="5" t="s">
        <v>142</v>
      </c>
      <c r="G62" s="77">
        <f>'1 OPเขต4'!N62</f>
        <v>24566151.220000003</v>
      </c>
      <c r="H62" s="84">
        <f>'2 IP เขต4'!L61</f>
        <v>10109874.478</v>
      </c>
      <c r="I62" s="84">
        <f>'3 PP เขต4'!K61</f>
        <v>5494567.0199999996</v>
      </c>
      <c r="J62" s="10">
        <f t="shared" si="0"/>
        <v>40170592.717999995</v>
      </c>
      <c r="K62" s="77">
        <f>'4 หักเงินเดือนเขต4'!N61</f>
        <v>26480387.460000001</v>
      </c>
      <c r="L62" s="84">
        <f t="shared" si="1"/>
        <v>13690205.257999994</v>
      </c>
      <c r="M62" s="213">
        <v>0.2</v>
      </c>
      <c r="N62" s="213">
        <v>0.2</v>
      </c>
      <c r="O62" s="213">
        <v>0.2</v>
      </c>
      <c r="P62" s="77">
        <f t="shared" si="39"/>
        <v>8372185.4681563536</v>
      </c>
      <c r="Q62" s="77">
        <f t="shared" si="40"/>
        <v>3445462.149589275</v>
      </c>
      <c r="R62" s="77">
        <f t="shared" si="41"/>
        <v>1872557.6402543674</v>
      </c>
      <c r="T62" s="77">
        <f t="shared" si="5"/>
        <v>2738041.0515999994</v>
      </c>
      <c r="U62" s="77">
        <v>596892.22</v>
      </c>
      <c r="V62" s="238">
        <v>9874814.5199999996</v>
      </c>
      <c r="W62" s="238">
        <v>3840038.58</v>
      </c>
      <c r="X62" s="238">
        <v>2206435.19</v>
      </c>
      <c r="Y62" s="73">
        <f t="shared" si="42"/>
        <v>15921288.289999999</v>
      </c>
      <c r="Z62" s="73">
        <f t="shared" si="43"/>
        <v>-2231083.0320000052</v>
      </c>
      <c r="AA62" s="84">
        <f t="shared" si="31"/>
        <v>10267653.943499995</v>
      </c>
      <c r="AB62" s="77">
        <v>15921288.289999999</v>
      </c>
      <c r="AC62" s="78">
        <f t="shared" si="9"/>
        <v>-2231083.0320000052</v>
      </c>
      <c r="AD62" s="80"/>
      <c r="AE62" s="80"/>
      <c r="AF62" s="80"/>
      <c r="AG62" s="80"/>
      <c r="AH62" s="285"/>
      <c r="AI62" s="80"/>
    </row>
    <row r="63" spans="1:35" hidden="1">
      <c r="A63" s="4">
        <v>249</v>
      </c>
      <c r="B63" s="4">
        <v>4</v>
      </c>
      <c r="C63" s="5" t="s">
        <v>138</v>
      </c>
      <c r="D63" s="5" t="s">
        <v>139</v>
      </c>
      <c r="E63" s="76">
        <v>10799</v>
      </c>
      <c r="F63" s="5" t="s">
        <v>143</v>
      </c>
      <c r="G63" s="77">
        <f>'1 OPเขต4'!N63</f>
        <v>21761451.920000002</v>
      </c>
      <c r="H63" s="84">
        <f>'2 IP เขต4'!L62</f>
        <v>7927822.3210000005</v>
      </c>
      <c r="I63" s="84">
        <f>'3 PP เขต4'!K62</f>
        <v>5044351.75</v>
      </c>
      <c r="J63" s="10">
        <f t="shared" si="0"/>
        <v>34733625.991000004</v>
      </c>
      <c r="K63" s="77">
        <f>'4 หักเงินเดือนเขต4'!N62</f>
        <v>21782988.34</v>
      </c>
      <c r="L63" s="84">
        <f t="shared" si="1"/>
        <v>12950637.651000004</v>
      </c>
      <c r="M63" s="213">
        <v>0.2</v>
      </c>
      <c r="N63" s="213">
        <v>0.2</v>
      </c>
      <c r="O63" s="213">
        <v>0.2</v>
      </c>
      <c r="P63" s="77">
        <f t="shared" si="39"/>
        <v>8113885.9112666016</v>
      </c>
      <c r="Q63" s="77">
        <f t="shared" si="40"/>
        <v>2955935.3885881146</v>
      </c>
      <c r="R63" s="77">
        <f t="shared" si="41"/>
        <v>1880816.3511452877</v>
      </c>
      <c r="T63" s="77">
        <f t="shared" si="5"/>
        <v>2590127.5302000009</v>
      </c>
      <c r="U63" s="77">
        <v>528393.61</v>
      </c>
      <c r="V63" s="238">
        <v>9173587</v>
      </c>
      <c r="W63" s="238">
        <v>2487969.6800000002</v>
      </c>
      <c r="X63" s="238">
        <v>1999386.41</v>
      </c>
      <c r="Y63" s="73">
        <f t="shared" si="42"/>
        <v>13660943.09</v>
      </c>
      <c r="Z63" s="73">
        <f t="shared" si="43"/>
        <v>-710305.43899999559</v>
      </c>
      <c r="AA63" s="84">
        <f t="shared" si="31"/>
        <v>9712978.2382500023</v>
      </c>
      <c r="AB63" s="77">
        <v>13660943.09</v>
      </c>
      <c r="AC63" s="78">
        <f t="shared" si="9"/>
        <v>-710305.43899999559</v>
      </c>
      <c r="AD63" s="80"/>
      <c r="AE63" s="80"/>
      <c r="AF63" s="80"/>
      <c r="AG63" s="80"/>
      <c r="AH63" s="285"/>
      <c r="AI63" s="80"/>
    </row>
    <row r="64" spans="1:35" hidden="1">
      <c r="A64" s="4">
        <v>250</v>
      </c>
      <c r="B64" s="4">
        <v>4</v>
      </c>
      <c r="C64" s="5" t="s">
        <v>138</v>
      </c>
      <c r="D64" s="5" t="s">
        <v>139</v>
      </c>
      <c r="E64" s="76">
        <v>10800</v>
      </c>
      <c r="F64" s="5" t="s">
        <v>144</v>
      </c>
      <c r="G64" s="77">
        <f>'1 OPเขต4'!N64</f>
        <v>12558162.24</v>
      </c>
      <c r="H64" s="84">
        <f>'2 IP เขต4'!L63</f>
        <v>4365922.9679999994</v>
      </c>
      <c r="I64" s="84">
        <f>'3 PP เขต4'!K63</f>
        <v>3419129.25</v>
      </c>
      <c r="J64" s="10">
        <f t="shared" si="0"/>
        <v>20343214.458000001</v>
      </c>
      <c r="K64" s="77">
        <f>'4 หักเงินเดือนเขต4'!N63</f>
        <v>13344812.670000002</v>
      </c>
      <c r="L64" s="84">
        <f t="shared" si="1"/>
        <v>6998401.7879999988</v>
      </c>
      <c r="M64" s="213">
        <v>0.2</v>
      </c>
      <c r="N64" s="213">
        <v>0.2</v>
      </c>
      <c r="O64" s="213">
        <v>0.2</v>
      </c>
      <c r="P64" s="77">
        <f t="shared" si="39"/>
        <v>4320215.2371671209</v>
      </c>
      <c r="Q64" s="77">
        <f t="shared" si="40"/>
        <v>1501949.6141380873</v>
      </c>
      <c r="R64" s="77">
        <f t="shared" si="41"/>
        <v>1176236.9366947906</v>
      </c>
      <c r="T64" s="77">
        <f t="shared" si="5"/>
        <v>1399680.3576</v>
      </c>
      <c r="U64" s="77">
        <v>304525.45</v>
      </c>
      <c r="V64" s="238">
        <v>6645994.3799999999</v>
      </c>
      <c r="W64" s="238">
        <v>1691715.52</v>
      </c>
      <c r="X64" s="238">
        <v>1258002.6399999999</v>
      </c>
      <c r="Y64" s="73">
        <f t="shared" si="42"/>
        <v>9595712.540000001</v>
      </c>
      <c r="Z64" s="73">
        <f t="shared" si="43"/>
        <v>-2597310.7520000022</v>
      </c>
      <c r="AA64" s="84">
        <f t="shared" si="31"/>
        <v>5248801.3409999991</v>
      </c>
      <c r="AB64" s="77">
        <v>9595712.540000001</v>
      </c>
      <c r="AC64" s="78">
        <f t="shared" si="9"/>
        <v>-2597310.7520000022</v>
      </c>
      <c r="AD64" s="80"/>
      <c r="AE64" s="80"/>
      <c r="AF64" s="80"/>
      <c r="AG64" s="80"/>
      <c r="AH64" s="285"/>
      <c r="AI64" s="80"/>
    </row>
    <row r="65" spans="1:35" hidden="1">
      <c r="A65" s="4">
        <v>251</v>
      </c>
      <c r="B65" s="4">
        <v>4</v>
      </c>
      <c r="C65" s="5" t="s">
        <v>138</v>
      </c>
      <c r="D65" s="5" t="s">
        <v>139</v>
      </c>
      <c r="E65" s="76">
        <v>10801</v>
      </c>
      <c r="F65" s="5" t="s">
        <v>145</v>
      </c>
      <c r="G65" s="77">
        <f>'1 OPเขต4'!N65</f>
        <v>10156133.780000001</v>
      </c>
      <c r="H65" s="84">
        <f>'2 IP เขต4'!L64</f>
        <v>5107598.3339999998</v>
      </c>
      <c r="I65" s="84">
        <f>'3 PP เขต4'!K64</f>
        <v>2424679.59</v>
      </c>
      <c r="J65" s="10">
        <f t="shared" si="0"/>
        <v>17688411.704</v>
      </c>
      <c r="K65" s="77">
        <f>'4 หักเงินเดือนเขต4'!N64</f>
        <v>12028616.440000001</v>
      </c>
      <c r="L65" s="84">
        <f t="shared" si="1"/>
        <v>5659795.2639999986</v>
      </c>
      <c r="M65" s="213">
        <v>0.2</v>
      </c>
      <c r="N65" s="213">
        <v>0.2</v>
      </c>
      <c r="O65" s="213">
        <v>0.2</v>
      </c>
      <c r="P65" s="77">
        <f t="shared" si="39"/>
        <v>3249677.7455488383</v>
      </c>
      <c r="Q65" s="77">
        <f t="shared" si="40"/>
        <v>1634288.1059609398</v>
      </c>
      <c r="R65" s="77">
        <f t="shared" si="41"/>
        <v>775829.41249022027</v>
      </c>
      <c r="T65" s="77">
        <f t="shared" si="5"/>
        <v>1131959.0527999997</v>
      </c>
      <c r="U65" s="77">
        <v>245916.37999999998</v>
      </c>
      <c r="V65" s="238">
        <v>5421479.2300000004</v>
      </c>
      <c r="W65" s="238">
        <v>1697612.91</v>
      </c>
      <c r="X65" s="238">
        <v>940594.04</v>
      </c>
      <c r="Y65" s="73">
        <f t="shared" si="42"/>
        <v>8059686.1800000006</v>
      </c>
      <c r="Z65" s="73">
        <f t="shared" si="43"/>
        <v>-2399890.9160000021</v>
      </c>
      <c r="AA65" s="84">
        <f t="shared" si="31"/>
        <v>4244846.4479999989</v>
      </c>
      <c r="AB65" s="77">
        <v>8059686.1800000006</v>
      </c>
      <c r="AC65" s="78">
        <f t="shared" si="9"/>
        <v>-2399890.9160000021</v>
      </c>
      <c r="AD65" s="80"/>
      <c r="AE65" s="80"/>
      <c r="AF65" s="80"/>
      <c r="AG65" s="80"/>
      <c r="AH65" s="285"/>
      <c r="AI65" s="80"/>
    </row>
    <row r="66" spans="1:35">
      <c r="A66" s="44"/>
      <c r="B66" s="45"/>
      <c r="C66" s="40"/>
      <c r="D66" s="47" t="s">
        <v>172</v>
      </c>
      <c r="E66" s="48"/>
      <c r="F66" s="48"/>
      <c r="G66" s="86">
        <f t="shared" ref="G66:AG66" si="44">G60+G61+G62+G63+G64+G65</f>
        <v>160594605.60000002</v>
      </c>
      <c r="H66" s="86">
        <f t="shared" si="44"/>
        <v>146870007.45783079</v>
      </c>
      <c r="I66" s="86">
        <f t="shared" si="44"/>
        <v>36831837.030000001</v>
      </c>
      <c r="J66" s="86">
        <f t="shared" si="44"/>
        <v>344296450.08783078</v>
      </c>
      <c r="K66" s="86">
        <f t="shared" si="44"/>
        <v>268781652.13</v>
      </c>
      <c r="L66" s="86">
        <f t="shared" si="44"/>
        <v>75514797.957830817</v>
      </c>
      <c r="M66" s="86">
        <f t="shared" si="44"/>
        <v>1.2</v>
      </c>
      <c r="N66" s="86">
        <f t="shared" si="44"/>
        <v>1.2</v>
      </c>
      <c r="O66" s="86">
        <f t="shared" si="44"/>
        <v>1.2</v>
      </c>
      <c r="P66" s="86">
        <f t="shared" si="44"/>
        <v>38437420.732706107</v>
      </c>
      <c r="Q66" s="86">
        <f t="shared" si="44"/>
        <v>28163914.573801499</v>
      </c>
      <c r="R66" s="86">
        <f t="shared" si="44"/>
        <v>8913462.6513232142</v>
      </c>
      <c r="S66" s="86">
        <f t="shared" si="44"/>
        <v>0</v>
      </c>
      <c r="T66" s="86">
        <f t="shared" si="44"/>
        <v>15102959.591566166</v>
      </c>
      <c r="U66" s="86">
        <f t="shared" si="44"/>
        <v>3897351.77</v>
      </c>
      <c r="V66" s="86">
        <f t="shared" si="44"/>
        <v>58891891.849999994</v>
      </c>
      <c r="W66" s="86">
        <f t="shared" si="44"/>
        <v>38046900.769999996</v>
      </c>
      <c r="X66" s="86">
        <f t="shared" si="44"/>
        <v>13640549.740000002</v>
      </c>
      <c r="Y66" s="86">
        <f t="shared" si="44"/>
        <v>110579342.36000003</v>
      </c>
      <c r="Z66" s="239">
        <f t="shared" si="44"/>
        <v>-35064544.40216919</v>
      </c>
      <c r="AA66" s="86">
        <f t="shared" si="44"/>
        <v>56636098.468373112</v>
      </c>
      <c r="AB66" s="86">
        <f t="shared" si="44"/>
        <v>110579342.36000003</v>
      </c>
      <c r="AC66" s="92">
        <f t="shared" si="44"/>
        <v>-35064544.40216919</v>
      </c>
      <c r="AD66" s="86">
        <f t="shared" si="44"/>
        <v>0</v>
      </c>
      <c r="AE66" s="86">
        <f t="shared" si="44"/>
        <v>0</v>
      </c>
      <c r="AF66" s="86">
        <f t="shared" si="44"/>
        <v>0</v>
      </c>
      <c r="AG66" s="86">
        <f t="shared" si="44"/>
        <v>0</v>
      </c>
      <c r="AH66" s="285"/>
      <c r="AI66" s="80"/>
    </row>
    <row r="67" spans="1:35" hidden="1">
      <c r="A67" s="4">
        <v>252</v>
      </c>
      <c r="B67" s="4">
        <v>4</v>
      </c>
      <c r="C67" s="5" t="s">
        <v>146</v>
      </c>
      <c r="D67" s="5" t="s">
        <v>147</v>
      </c>
      <c r="E67" s="76">
        <v>10661</v>
      </c>
      <c r="F67" s="5" t="s">
        <v>148</v>
      </c>
      <c r="G67" s="77">
        <f>'1 OPเขต4'!N67</f>
        <v>131315407.24000001</v>
      </c>
      <c r="H67" s="84">
        <f>'2 IP เขต4'!L66</f>
        <v>353776634.13418657</v>
      </c>
      <c r="I67" s="84">
        <f>'3 PP เขต4'!K66</f>
        <v>30613013.800000001</v>
      </c>
      <c r="J67" s="10">
        <f t="shared" si="0"/>
        <v>515705055.17418659</v>
      </c>
      <c r="K67" s="77">
        <f>'4 หักเงินเดือนเขต4'!N66</f>
        <v>281624830.76999998</v>
      </c>
      <c r="L67" s="84">
        <f t="shared" si="1"/>
        <v>234080224.40418661</v>
      </c>
      <c r="M67" s="213">
        <v>0.2</v>
      </c>
      <c r="N67" s="213">
        <v>0.2</v>
      </c>
      <c r="O67" s="213">
        <v>0.2</v>
      </c>
      <c r="P67" s="77">
        <f t="shared" ref="P67:P78" si="45">G67*L67/J67</f>
        <v>59604496.186456904</v>
      </c>
      <c r="Q67" s="77">
        <f t="shared" ref="Q67:Q78" si="46">H67*L67/J67</f>
        <v>160580380.34767228</v>
      </c>
      <c r="R67" s="77">
        <f t="shared" ref="R67:R78" si="47">I67*L67/J67</f>
        <v>13895347.870057389</v>
      </c>
      <c r="T67" s="77">
        <f t="shared" si="5"/>
        <v>46816044.880837314</v>
      </c>
      <c r="U67" s="77">
        <v>5754494.9800000004</v>
      </c>
      <c r="V67" s="238">
        <v>41946033.850000001</v>
      </c>
      <c r="W67" s="238">
        <v>97020140.329999998</v>
      </c>
      <c r="X67" s="238">
        <v>11684949.789999999</v>
      </c>
      <c r="Y67" s="73">
        <f t="shared" ref="Y67:Y78" si="48">SUM(V67:X67)</f>
        <v>150651123.97</v>
      </c>
      <c r="Z67" s="73">
        <f t="shared" ref="Z67:Z78" si="49">L67-Y67</f>
        <v>83429100.434186608</v>
      </c>
      <c r="AA67" s="84">
        <f t="shared" si="31"/>
        <v>175560168.30313995</v>
      </c>
      <c r="AB67" s="77">
        <v>150651123.97</v>
      </c>
      <c r="AC67" s="78">
        <f t="shared" si="9"/>
        <v>83429100.434186608</v>
      </c>
      <c r="AD67" s="77">
        <v>0</v>
      </c>
      <c r="AE67" s="77">
        <v>28443363.07</v>
      </c>
      <c r="AF67" s="77">
        <v>0</v>
      </c>
      <c r="AG67" s="77">
        <v>28443363.07</v>
      </c>
      <c r="AH67" s="285"/>
      <c r="AI67" s="80"/>
    </row>
    <row r="68" spans="1:35" hidden="1">
      <c r="A68" s="4">
        <v>253</v>
      </c>
      <c r="B68" s="4">
        <v>4</v>
      </c>
      <c r="C68" s="5" t="s">
        <v>146</v>
      </c>
      <c r="D68" s="5" t="s">
        <v>147</v>
      </c>
      <c r="E68" s="76">
        <v>10695</v>
      </c>
      <c r="F68" s="5" t="s">
        <v>149</v>
      </c>
      <c r="G68" s="77">
        <f>'1 OPเขต4'!N68</f>
        <v>60548803.100000001</v>
      </c>
      <c r="H68" s="84">
        <f>'2 IP เขต4'!L67</f>
        <v>126681181.10722809</v>
      </c>
      <c r="I68" s="84">
        <f>'3 PP เขต4'!K67</f>
        <v>14134306.49</v>
      </c>
      <c r="J68" s="10">
        <f t="shared" si="0"/>
        <v>201364290.6972281</v>
      </c>
      <c r="K68" s="77">
        <f>'4 หักเงินเดือนเขต4'!N67</f>
        <v>161692271.43000001</v>
      </c>
      <c r="L68" s="84">
        <f t="shared" si="1"/>
        <v>39672019.267228097</v>
      </c>
      <c r="M68" s="213">
        <v>0.2</v>
      </c>
      <c r="N68" s="213">
        <v>0.2</v>
      </c>
      <c r="O68" s="213">
        <v>0.2</v>
      </c>
      <c r="P68" s="77">
        <f t="shared" si="45"/>
        <v>11929092.665206436</v>
      </c>
      <c r="Q68" s="77">
        <f t="shared" si="46"/>
        <v>24958239.816402297</v>
      </c>
      <c r="R68" s="77">
        <f t="shared" si="47"/>
        <v>2784686.7856193632</v>
      </c>
      <c r="T68" s="77">
        <f t="shared" si="5"/>
        <v>7934403.8534456193</v>
      </c>
      <c r="U68" s="77">
        <v>2659972.96</v>
      </c>
      <c r="V68" s="238">
        <v>18609696.739999998</v>
      </c>
      <c r="W68" s="238">
        <v>15871509.66</v>
      </c>
      <c r="X68" s="238">
        <v>5249776.13</v>
      </c>
      <c r="Y68" s="73">
        <f t="shared" si="48"/>
        <v>39730982.530000001</v>
      </c>
      <c r="Z68" s="73">
        <f t="shared" si="49"/>
        <v>-58963.262771904469</v>
      </c>
      <c r="AA68" s="84">
        <f t="shared" si="31"/>
        <v>29754014.450421073</v>
      </c>
      <c r="AB68" s="77">
        <v>39730982.530000001</v>
      </c>
      <c r="AC68" s="78">
        <f t="shared" si="9"/>
        <v>-58963.262771904469</v>
      </c>
      <c r="AD68" s="80"/>
      <c r="AE68" s="80"/>
      <c r="AF68" s="80"/>
      <c r="AG68" s="80"/>
      <c r="AH68" s="285"/>
      <c r="AI68" s="80"/>
    </row>
    <row r="69" spans="1:35" hidden="1">
      <c r="A69" s="4">
        <v>254</v>
      </c>
      <c r="B69" s="4">
        <v>4</v>
      </c>
      <c r="C69" s="5" t="s">
        <v>146</v>
      </c>
      <c r="D69" s="5" t="s">
        <v>147</v>
      </c>
      <c r="E69" s="76">
        <v>10807</v>
      </c>
      <c r="F69" s="5" t="s">
        <v>150</v>
      </c>
      <c r="G69" s="77">
        <f>'1 OPเขต4'!N69</f>
        <v>50088156.550000004</v>
      </c>
      <c r="H69" s="84">
        <f>'2 IP เขต4'!L68</f>
        <v>20219552.976</v>
      </c>
      <c r="I69" s="84">
        <f>'3 PP เขต4'!K68</f>
        <v>13829963.979999999</v>
      </c>
      <c r="J69" s="10">
        <f t="shared" si="0"/>
        <v>84137673.506000012</v>
      </c>
      <c r="K69" s="77">
        <f>'4 หักเงินเดือนเขต4'!N68</f>
        <v>43801440.670000002</v>
      </c>
      <c r="L69" s="84">
        <f t="shared" si="1"/>
        <v>40336232.83600001</v>
      </c>
      <c r="M69" s="213">
        <v>0.2</v>
      </c>
      <c r="N69" s="213">
        <v>0.2</v>
      </c>
      <c r="O69" s="213">
        <v>0.2</v>
      </c>
      <c r="P69" s="77">
        <f t="shared" si="45"/>
        <v>24012638.580774914</v>
      </c>
      <c r="Q69" s="77">
        <f t="shared" si="46"/>
        <v>9693405.6136174519</v>
      </c>
      <c r="R69" s="77">
        <f t="shared" si="47"/>
        <v>6630188.6416076394</v>
      </c>
      <c r="T69" s="77">
        <f t="shared" si="5"/>
        <v>8067246.5672000013</v>
      </c>
      <c r="U69" s="77">
        <v>2194557.38</v>
      </c>
      <c r="V69" s="238">
        <v>17564153.77</v>
      </c>
      <c r="W69" s="238">
        <v>5340234.34</v>
      </c>
      <c r="X69" s="238">
        <v>5172791.84</v>
      </c>
      <c r="Y69" s="73">
        <f t="shared" si="48"/>
        <v>28077179.949999999</v>
      </c>
      <c r="Z69" s="73">
        <f t="shared" si="49"/>
        <v>12259052.886000011</v>
      </c>
      <c r="AA69" s="84">
        <f t="shared" si="31"/>
        <v>30252174.627000008</v>
      </c>
      <c r="AB69" s="77">
        <v>28077179.949999999</v>
      </c>
      <c r="AC69" s="78">
        <f t="shared" si="9"/>
        <v>12259052.886000011</v>
      </c>
      <c r="AD69" s="77">
        <v>0</v>
      </c>
      <c r="AE69" s="77">
        <v>2541345.85</v>
      </c>
      <c r="AF69" s="77">
        <v>0</v>
      </c>
      <c r="AG69" s="77">
        <v>2541345.85</v>
      </c>
      <c r="AH69" s="285"/>
      <c r="AI69" s="80"/>
    </row>
    <row r="70" spans="1:35" hidden="1">
      <c r="A70" s="4">
        <v>255</v>
      </c>
      <c r="B70" s="4">
        <v>4</v>
      </c>
      <c r="C70" s="5" t="s">
        <v>146</v>
      </c>
      <c r="D70" s="5" t="s">
        <v>147</v>
      </c>
      <c r="E70" s="76">
        <v>10808</v>
      </c>
      <c r="F70" s="5" t="s">
        <v>151</v>
      </c>
      <c r="G70" s="77">
        <f>'1 OPเขต4'!N70</f>
        <v>33790072.950000003</v>
      </c>
      <c r="H70" s="84">
        <f>'2 IP เขต4'!L69</f>
        <v>11694225.85</v>
      </c>
      <c r="I70" s="84">
        <f>'3 PP เขต4'!K69</f>
        <v>9090203.1300000008</v>
      </c>
      <c r="J70" s="10">
        <f t="shared" ref="J70:J83" si="50">G70+H70+I70</f>
        <v>54574501.930000007</v>
      </c>
      <c r="K70" s="77">
        <f>'4 หักเงินเดือนเขต4'!N69</f>
        <v>32742335.27</v>
      </c>
      <c r="L70" s="84">
        <f t="shared" si="1"/>
        <v>21832166.660000008</v>
      </c>
      <c r="M70" s="213">
        <v>0.2</v>
      </c>
      <c r="N70" s="213">
        <v>0.2</v>
      </c>
      <c r="O70" s="213">
        <v>0.2</v>
      </c>
      <c r="P70" s="77">
        <f t="shared" si="45"/>
        <v>13517494.031263586</v>
      </c>
      <c r="Q70" s="77">
        <f t="shared" si="46"/>
        <v>4678197.3025489822</v>
      </c>
      <c r="R70" s="77">
        <f t="shared" si="47"/>
        <v>3636475.3261874374</v>
      </c>
      <c r="T70" s="77">
        <f t="shared" si="5"/>
        <v>4366433.3320000013</v>
      </c>
      <c r="U70" s="77">
        <v>1481665.14</v>
      </c>
      <c r="V70" s="238">
        <v>11328182.23</v>
      </c>
      <c r="W70" s="238">
        <v>2925141.1</v>
      </c>
      <c r="X70" s="238">
        <v>3395446.05</v>
      </c>
      <c r="Y70" s="73">
        <f t="shared" si="48"/>
        <v>17648769.379999999</v>
      </c>
      <c r="Z70" s="73">
        <f t="shared" si="49"/>
        <v>4183397.2800000086</v>
      </c>
      <c r="AA70" s="84">
        <f t="shared" si="31"/>
        <v>16374124.995000005</v>
      </c>
      <c r="AB70" s="77">
        <v>17648769.379999999</v>
      </c>
      <c r="AC70" s="78">
        <f t="shared" si="9"/>
        <v>4183397.2800000086</v>
      </c>
      <c r="AD70" s="80"/>
      <c r="AE70" s="80"/>
      <c r="AF70" s="80"/>
      <c r="AG70" s="80"/>
      <c r="AH70" s="285"/>
      <c r="AI70" s="80"/>
    </row>
    <row r="71" spans="1:35" hidden="1">
      <c r="A71" s="4">
        <v>256</v>
      </c>
      <c r="B71" s="4">
        <v>4</v>
      </c>
      <c r="C71" s="5" t="s">
        <v>146</v>
      </c>
      <c r="D71" s="5" t="s">
        <v>147</v>
      </c>
      <c r="E71" s="76">
        <v>10809</v>
      </c>
      <c r="F71" s="5" t="s">
        <v>152</v>
      </c>
      <c r="G71" s="77">
        <f>'1 OPเขต4'!N71</f>
        <v>25742640.150000002</v>
      </c>
      <c r="H71" s="84">
        <f>'2 IP เขต4'!L70</f>
        <v>9859110.1549999993</v>
      </c>
      <c r="I71" s="84">
        <f>'3 PP เขต4'!K70</f>
        <v>6529215.1699999999</v>
      </c>
      <c r="J71" s="10">
        <f t="shared" si="50"/>
        <v>42130965.475000001</v>
      </c>
      <c r="K71" s="77">
        <f>'4 หักเงินเดือนเขต4'!N70</f>
        <v>19092197.309999999</v>
      </c>
      <c r="L71" s="84">
        <f t="shared" ref="L71:L83" si="51">J71-K71</f>
        <v>23038768.165000003</v>
      </c>
      <c r="M71" s="213">
        <v>0.2</v>
      </c>
      <c r="N71" s="213">
        <v>0.2</v>
      </c>
      <c r="O71" s="213">
        <v>0.2</v>
      </c>
      <c r="P71" s="77">
        <f t="shared" si="45"/>
        <v>14077026.521568717</v>
      </c>
      <c r="Q71" s="77">
        <f t="shared" si="46"/>
        <v>5391325.6108271563</v>
      </c>
      <c r="R71" s="77">
        <f t="shared" si="47"/>
        <v>3570416.0326041305</v>
      </c>
      <c r="T71" s="77">
        <f t="shared" ref="T71:T83" si="52">(P71*M71)+(N71*Q71)+(O71*R71)</f>
        <v>4607753.6330000013</v>
      </c>
      <c r="U71" s="77">
        <v>1131910.03</v>
      </c>
      <c r="V71" s="238">
        <v>10406232.09</v>
      </c>
      <c r="W71" s="238">
        <v>3660523.07</v>
      </c>
      <c r="X71" s="238">
        <v>2526955.4300000002</v>
      </c>
      <c r="Y71" s="73">
        <f t="shared" si="48"/>
        <v>16593710.59</v>
      </c>
      <c r="Z71" s="73">
        <f t="shared" si="49"/>
        <v>6445057.575000003</v>
      </c>
      <c r="AA71" s="84">
        <f t="shared" si="31"/>
        <v>17279076.123750001</v>
      </c>
      <c r="AB71" s="77">
        <v>16593710.59</v>
      </c>
      <c r="AC71" s="78">
        <f t="shared" ref="AC71:AC78" si="53">L71-AB71</f>
        <v>6445057.575000003</v>
      </c>
      <c r="AD71" s="77">
        <v>34331.599999999999</v>
      </c>
      <c r="AE71" s="77">
        <v>529184.23</v>
      </c>
      <c r="AF71" s="77">
        <v>121849.71</v>
      </c>
      <c r="AG71" s="77">
        <v>685365.53999999992</v>
      </c>
      <c r="AH71" s="285"/>
      <c r="AI71" s="80"/>
    </row>
    <row r="72" spans="1:35" hidden="1">
      <c r="A72" s="4">
        <v>257</v>
      </c>
      <c r="B72" s="4">
        <v>4</v>
      </c>
      <c r="C72" s="5" t="s">
        <v>146</v>
      </c>
      <c r="D72" s="5" t="s">
        <v>147</v>
      </c>
      <c r="E72" s="76">
        <v>10810</v>
      </c>
      <c r="F72" s="5" t="s">
        <v>153</v>
      </c>
      <c r="G72" s="77">
        <f>'1 OPเขต4'!N72</f>
        <v>10259460.73</v>
      </c>
      <c r="H72" s="84">
        <f>'2 IP เขต4'!L71</f>
        <v>3432009.0929999999</v>
      </c>
      <c r="I72" s="84">
        <f>'3 PP เขต4'!K71</f>
        <v>2821269.43</v>
      </c>
      <c r="J72" s="10">
        <f t="shared" si="50"/>
        <v>16512739.253</v>
      </c>
      <c r="K72" s="77">
        <f>'4 หักเงินเดือนเขต4'!N71</f>
        <v>10454535.279999997</v>
      </c>
      <c r="L72" s="84">
        <f t="shared" si="51"/>
        <v>6058203.973000003</v>
      </c>
      <c r="M72" s="213">
        <v>0.2</v>
      </c>
      <c r="N72" s="213">
        <v>0.2</v>
      </c>
      <c r="O72" s="213">
        <v>0.2</v>
      </c>
      <c r="P72" s="77">
        <f t="shared" si="45"/>
        <v>3763997.2873689942</v>
      </c>
      <c r="Q72" s="77">
        <f t="shared" si="46"/>
        <v>1259137.6151480938</v>
      </c>
      <c r="R72" s="77">
        <f t="shared" si="47"/>
        <v>1035069.070482915</v>
      </c>
      <c r="T72" s="77">
        <f t="shared" si="52"/>
        <v>1211640.7946000006</v>
      </c>
      <c r="U72" s="77">
        <v>450653.97</v>
      </c>
      <c r="V72" s="238">
        <v>4968791.8600000003</v>
      </c>
      <c r="W72" s="238">
        <v>745977.06</v>
      </c>
      <c r="X72" s="238">
        <v>1059487.74</v>
      </c>
      <c r="Y72" s="73">
        <f t="shared" si="48"/>
        <v>6774256.6600000001</v>
      </c>
      <c r="Z72" s="73">
        <f t="shared" si="49"/>
        <v>-716052.68699999712</v>
      </c>
      <c r="AA72" s="84">
        <f t="shared" si="31"/>
        <v>4543652.9797500018</v>
      </c>
      <c r="AB72" s="77">
        <v>6774256.6600000001</v>
      </c>
      <c r="AC72" s="78">
        <f t="shared" si="53"/>
        <v>-716052.68699999712</v>
      </c>
      <c r="AD72" s="80"/>
      <c r="AE72" s="80"/>
      <c r="AF72" s="80"/>
      <c r="AG72" s="80"/>
      <c r="AH72" s="285"/>
      <c r="AI72" s="80"/>
    </row>
    <row r="73" spans="1:35" hidden="1">
      <c r="A73" s="4">
        <v>258</v>
      </c>
      <c r="B73" s="4">
        <v>4</v>
      </c>
      <c r="C73" s="5" t="s">
        <v>146</v>
      </c>
      <c r="D73" s="5" t="s">
        <v>147</v>
      </c>
      <c r="E73" s="76">
        <v>10811</v>
      </c>
      <c r="F73" s="5" t="s">
        <v>154</v>
      </c>
      <c r="G73" s="77">
        <f>'1 OPเขต4'!N73</f>
        <v>26581930.490000002</v>
      </c>
      <c r="H73" s="84">
        <f>'2 IP เขต4'!L72</f>
        <v>8498773.0590000004</v>
      </c>
      <c r="I73" s="84">
        <f>'3 PP เขต4'!K72</f>
        <v>6852777.2300000004</v>
      </c>
      <c r="J73" s="10">
        <f t="shared" si="50"/>
        <v>41933480.778999999</v>
      </c>
      <c r="K73" s="77">
        <f>'4 หักเงินเดือนเขต4'!N72</f>
        <v>21917849.399999999</v>
      </c>
      <c r="L73" s="84">
        <f t="shared" si="51"/>
        <v>20015631.379000001</v>
      </c>
      <c r="M73" s="213">
        <v>0.2</v>
      </c>
      <c r="N73" s="213">
        <v>0.2</v>
      </c>
      <c r="O73" s="213">
        <v>0.2</v>
      </c>
      <c r="P73" s="77">
        <f t="shared" si="45"/>
        <v>12688050.506326914</v>
      </c>
      <c r="Q73" s="77">
        <f t="shared" si="46"/>
        <v>4056622.6691085775</v>
      </c>
      <c r="R73" s="77">
        <f t="shared" si="47"/>
        <v>3270958.2035645093</v>
      </c>
      <c r="T73" s="77">
        <f t="shared" si="52"/>
        <v>4003126.2758000004</v>
      </c>
      <c r="U73" s="77">
        <v>1167706.76</v>
      </c>
      <c r="V73" s="238">
        <v>10262133.390000001</v>
      </c>
      <c r="W73" s="238">
        <v>2406943.09</v>
      </c>
      <c r="X73" s="238">
        <v>2678296.17</v>
      </c>
      <c r="Y73" s="73">
        <f t="shared" si="48"/>
        <v>15347372.65</v>
      </c>
      <c r="Z73" s="73">
        <f t="shared" si="49"/>
        <v>4668258.7290000003</v>
      </c>
      <c r="AA73" s="84">
        <f t="shared" si="31"/>
        <v>15011723.53425</v>
      </c>
      <c r="AB73" s="77">
        <v>15347372.65</v>
      </c>
      <c r="AC73" s="78">
        <f t="shared" si="53"/>
        <v>4668258.7290000003</v>
      </c>
      <c r="AD73" s="80"/>
      <c r="AE73" s="80"/>
      <c r="AF73" s="80"/>
      <c r="AG73" s="80"/>
      <c r="AH73" s="285"/>
      <c r="AI73" s="80"/>
    </row>
    <row r="74" spans="1:35" hidden="1">
      <c r="A74" s="4">
        <v>259</v>
      </c>
      <c r="B74" s="4">
        <v>4</v>
      </c>
      <c r="C74" s="5" t="s">
        <v>146</v>
      </c>
      <c r="D74" s="5" t="s">
        <v>147</v>
      </c>
      <c r="E74" s="76">
        <v>10812</v>
      </c>
      <c r="F74" s="5" t="s">
        <v>155</v>
      </c>
      <c r="G74" s="77">
        <f>'1 OPเขต4'!N74</f>
        <v>5685023.5499999998</v>
      </c>
      <c r="H74" s="84">
        <f>'2 IP เขต4'!L73</f>
        <v>2245214.6800000002</v>
      </c>
      <c r="I74" s="84">
        <f>'3 PP เขต4'!K73</f>
        <v>1286485.97</v>
      </c>
      <c r="J74" s="10">
        <f t="shared" si="50"/>
        <v>9216724.2000000011</v>
      </c>
      <c r="K74" s="77">
        <f>'4 หักเงินเดือนเขต4'!N73</f>
        <v>5859727.0700000003</v>
      </c>
      <c r="L74" s="84">
        <f t="shared" si="51"/>
        <v>3356997.1300000008</v>
      </c>
      <c r="M74" s="213">
        <v>0.2</v>
      </c>
      <c r="N74" s="213">
        <v>0.2</v>
      </c>
      <c r="O74" s="213">
        <v>0.2</v>
      </c>
      <c r="P74" s="77">
        <f t="shared" si="45"/>
        <v>2070649.7587648779</v>
      </c>
      <c r="Q74" s="77">
        <f t="shared" si="46"/>
        <v>817772.02761409199</v>
      </c>
      <c r="R74" s="77">
        <f t="shared" si="47"/>
        <v>468575.34362103039</v>
      </c>
      <c r="T74" s="77">
        <f t="shared" si="52"/>
        <v>671399.42600000009</v>
      </c>
      <c r="U74" s="77">
        <v>250206.8</v>
      </c>
      <c r="V74" s="238">
        <v>3929074.41</v>
      </c>
      <c r="W74" s="238">
        <v>656190.22</v>
      </c>
      <c r="X74" s="238">
        <v>482603.49</v>
      </c>
      <c r="Y74" s="73">
        <f t="shared" si="48"/>
        <v>5067868.12</v>
      </c>
      <c r="Z74" s="73">
        <f t="shared" si="49"/>
        <v>-1710870.9899999993</v>
      </c>
      <c r="AA74" s="84">
        <f t="shared" si="31"/>
        <v>2517747.8475000006</v>
      </c>
      <c r="AB74" s="77">
        <v>5067868.12</v>
      </c>
      <c r="AC74" s="78">
        <f t="shared" si="53"/>
        <v>-1710870.9899999993</v>
      </c>
      <c r="AD74" s="80"/>
      <c r="AE74" s="80"/>
      <c r="AF74" s="80"/>
      <c r="AG74" s="80"/>
      <c r="AH74" s="285"/>
      <c r="AI74" s="80"/>
    </row>
    <row r="75" spans="1:35" hidden="1">
      <c r="A75" s="4">
        <v>260</v>
      </c>
      <c r="B75" s="4">
        <v>4</v>
      </c>
      <c r="C75" s="5" t="s">
        <v>146</v>
      </c>
      <c r="D75" s="5" t="s">
        <v>147</v>
      </c>
      <c r="E75" s="76">
        <v>10813</v>
      </c>
      <c r="F75" s="5" t="s">
        <v>156</v>
      </c>
      <c r="G75" s="77">
        <f>'1 OPเขต4'!N75</f>
        <v>8568686.9700000007</v>
      </c>
      <c r="H75" s="84">
        <f>'2 IP เขต4'!L74</f>
        <v>2996635.412</v>
      </c>
      <c r="I75" s="84">
        <f>'3 PP เขต4'!K74</f>
        <v>2096970.69</v>
      </c>
      <c r="J75" s="10">
        <f t="shared" si="50"/>
        <v>13662293.072000001</v>
      </c>
      <c r="K75" s="77">
        <f>'4 หักเงินเดือนเขต4'!N74</f>
        <v>8602496.4399999995</v>
      </c>
      <c r="L75" s="84">
        <f t="shared" si="51"/>
        <v>5059796.6320000011</v>
      </c>
      <c r="M75" s="213">
        <v>0.2</v>
      </c>
      <c r="N75" s="213">
        <v>0.2</v>
      </c>
      <c r="O75" s="213">
        <v>0.2</v>
      </c>
      <c r="P75" s="77">
        <f t="shared" si="45"/>
        <v>3173392.1416400643</v>
      </c>
      <c r="Q75" s="77">
        <f t="shared" si="46"/>
        <v>1109796.5535554085</v>
      </c>
      <c r="R75" s="77">
        <f t="shared" si="47"/>
        <v>776607.93680452812</v>
      </c>
      <c r="T75" s="77">
        <f t="shared" si="52"/>
        <v>1011959.3264000003</v>
      </c>
      <c r="U75" s="77">
        <v>375974.58</v>
      </c>
      <c r="V75" s="238">
        <v>4424852.9400000004</v>
      </c>
      <c r="W75" s="238">
        <v>1320627.6100000001</v>
      </c>
      <c r="X75" s="238">
        <v>831313.36</v>
      </c>
      <c r="Y75" s="73">
        <f t="shared" si="48"/>
        <v>6576793.9100000011</v>
      </c>
      <c r="Z75" s="73">
        <f t="shared" si="49"/>
        <v>-1516997.2779999999</v>
      </c>
      <c r="AA75" s="84">
        <f t="shared" si="31"/>
        <v>3794847.4740000009</v>
      </c>
      <c r="AB75" s="77">
        <v>6576793.9100000011</v>
      </c>
      <c r="AC75" s="78">
        <f t="shared" si="53"/>
        <v>-1516997.2779999999</v>
      </c>
      <c r="AD75" s="80"/>
      <c r="AE75" s="80"/>
      <c r="AF75" s="80"/>
      <c r="AG75" s="80"/>
      <c r="AH75" s="285"/>
      <c r="AI75" s="80"/>
    </row>
    <row r="76" spans="1:35" hidden="1">
      <c r="A76" s="4">
        <v>261</v>
      </c>
      <c r="B76" s="4">
        <v>4</v>
      </c>
      <c r="C76" s="5" t="s">
        <v>146</v>
      </c>
      <c r="D76" s="5" t="s">
        <v>147</v>
      </c>
      <c r="E76" s="76">
        <v>10814</v>
      </c>
      <c r="F76" s="5" t="s">
        <v>157</v>
      </c>
      <c r="G76" s="77">
        <f>'1 OPเขต4'!N76</f>
        <v>18685895.100000001</v>
      </c>
      <c r="H76" s="84">
        <f>'2 IP เขต4'!L75</f>
        <v>7454879.7789999992</v>
      </c>
      <c r="I76" s="84">
        <f>'3 PP เขต4'!K75</f>
        <v>5694409.0999999996</v>
      </c>
      <c r="J76" s="10">
        <f t="shared" si="50"/>
        <v>31835183.979000002</v>
      </c>
      <c r="K76" s="77">
        <f>'4 หักเงินเดือนเขต4'!N75</f>
        <v>20801187.27</v>
      </c>
      <c r="L76" s="84">
        <f t="shared" si="51"/>
        <v>11033996.709000003</v>
      </c>
      <c r="M76" s="213">
        <v>0.2</v>
      </c>
      <c r="N76" s="213">
        <v>0.2</v>
      </c>
      <c r="O76" s="213">
        <v>0.2</v>
      </c>
      <c r="P76" s="77">
        <f t="shared" si="45"/>
        <v>6476485.4248722252</v>
      </c>
      <c r="Q76" s="77">
        <f t="shared" si="46"/>
        <v>2583843.0524459151</v>
      </c>
      <c r="R76" s="77">
        <f t="shared" si="47"/>
        <v>1973668.2316818617</v>
      </c>
      <c r="T76" s="77">
        <f t="shared" si="52"/>
        <v>2206799.3418000005</v>
      </c>
      <c r="U76" s="77">
        <v>818975.45</v>
      </c>
      <c r="V76" s="238">
        <v>6451905.6100000003</v>
      </c>
      <c r="W76" s="238">
        <v>2005290.12</v>
      </c>
      <c r="X76" s="238">
        <v>2036732.72</v>
      </c>
      <c r="Y76" s="73">
        <f t="shared" si="48"/>
        <v>10493928.450000001</v>
      </c>
      <c r="Z76" s="73">
        <f t="shared" si="49"/>
        <v>540068.25900000148</v>
      </c>
      <c r="AA76" s="84">
        <f t="shared" si="31"/>
        <v>8275497.5317500019</v>
      </c>
      <c r="AB76" s="77">
        <v>10493928.450000001</v>
      </c>
      <c r="AC76" s="78">
        <f t="shared" si="53"/>
        <v>540068.25900000148</v>
      </c>
      <c r="AD76" s="80"/>
      <c r="AE76" s="80"/>
      <c r="AF76" s="80"/>
      <c r="AG76" s="80"/>
      <c r="AH76" s="285"/>
      <c r="AI76" s="80"/>
    </row>
    <row r="77" spans="1:35" hidden="1">
      <c r="A77" s="4">
        <v>262</v>
      </c>
      <c r="B77" s="4">
        <v>4</v>
      </c>
      <c r="C77" s="5" t="s">
        <v>146</v>
      </c>
      <c r="D77" s="5" t="s">
        <v>147</v>
      </c>
      <c r="E77" s="76">
        <v>10815</v>
      </c>
      <c r="F77" s="5" t="s">
        <v>158</v>
      </c>
      <c r="G77" s="77">
        <f>'1 OPเขต4'!N77</f>
        <v>43702030.899999999</v>
      </c>
      <c r="H77" s="84">
        <f>'2 IP เขต4'!L76</f>
        <v>8211411.9189999998</v>
      </c>
      <c r="I77" s="84">
        <f>'3 PP เขต4'!K76</f>
        <v>9161081.4100000001</v>
      </c>
      <c r="J77" s="10">
        <f t="shared" si="50"/>
        <v>61074524.229000002</v>
      </c>
      <c r="K77" s="77">
        <f>'4 หักเงินเดือนเขต4'!N76</f>
        <v>23690030.870000001</v>
      </c>
      <c r="L77" s="84">
        <f t="shared" si="51"/>
        <v>37384493.358999997</v>
      </c>
      <c r="M77" s="213">
        <v>0.2</v>
      </c>
      <c r="N77" s="213">
        <v>0.2</v>
      </c>
      <c r="O77" s="213">
        <v>0.2</v>
      </c>
      <c r="P77" s="77">
        <f t="shared" si="45"/>
        <v>26750569.154333189</v>
      </c>
      <c r="Q77" s="77">
        <f t="shared" si="46"/>
        <v>5026309.7130784681</v>
      </c>
      <c r="R77" s="77">
        <f t="shared" si="47"/>
        <v>5607614.4915883355</v>
      </c>
      <c r="T77" s="77">
        <f t="shared" si="52"/>
        <v>7476898.6717999987</v>
      </c>
      <c r="U77" s="77">
        <v>1920999.2</v>
      </c>
      <c r="V77" s="238">
        <v>16427692.869999999</v>
      </c>
      <c r="W77" s="238">
        <v>4052932.75</v>
      </c>
      <c r="X77" s="238">
        <v>3580511.79</v>
      </c>
      <c r="Y77" s="73">
        <f t="shared" si="48"/>
        <v>24061137.409999996</v>
      </c>
      <c r="Z77" s="73">
        <f t="shared" si="49"/>
        <v>13323355.949000001</v>
      </c>
      <c r="AA77" s="84">
        <f t="shared" si="31"/>
        <v>28038370.019249998</v>
      </c>
      <c r="AB77" s="77">
        <v>24061137.409999996</v>
      </c>
      <c r="AC77" s="78">
        <f t="shared" si="53"/>
        <v>13323355.949000001</v>
      </c>
      <c r="AD77" s="77">
        <v>3344780.11</v>
      </c>
      <c r="AE77" s="77">
        <v>67691.289999999994</v>
      </c>
      <c r="AF77" s="77">
        <v>564761.21</v>
      </c>
      <c r="AG77" s="77">
        <v>3977232.61</v>
      </c>
      <c r="AH77" s="285"/>
      <c r="AI77" s="80"/>
    </row>
    <row r="78" spans="1:35" hidden="1">
      <c r="A78" s="4">
        <v>263</v>
      </c>
      <c r="B78" s="4">
        <v>4</v>
      </c>
      <c r="C78" s="5" t="s">
        <v>146</v>
      </c>
      <c r="D78" s="5" t="s">
        <v>147</v>
      </c>
      <c r="E78" s="76">
        <v>10816</v>
      </c>
      <c r="F78" s="5" t="s">
        <v>159</v>
      </c>
      <c r="G78" s="77">
        <f>'1 OPเขต4'!N78</f>
        <v>15273864.880000001</v>
      </c>
      <c r="H78" s="84">
        <f>'2 IP เขต4'!L77</f>
        <v>5905593.4359999998</v>
      </c>
      <c r="I78" s="84">
        <f>'3 PP เขต4'!K77</f>
        <v>3614291.8499999996</v>
      </c>
      <c r="J78" s="10">
        <f t="shared" si="50"/>
        <v>24793750.166000001</v>
      </c>
      <c r="K78" s="77">
        <f>'4 หักเงินเดือนเขต4'!N77</f>
        <v>15774551.920000002</v>
      </c>
      <c r="L78" s="84">
        <f t="shared" si="51"/>
        <v>9019198.2459999993</v>
      </c>
      <c r="M78" s="213">
        <v>0.2</v>
      </c>
      <c r="N78" s="213">
        <v>0.2</v>
      </c>
      <c r="O78" s="213">
        <v>0.2</v>
      </c>
      <c r="P78" s="77">
        <f t="shared" si="45"/>
        <v>5556158.8873411492</v>
      </c>
      <c r="Q78" s="77">
        <f t="shared" si="46"/>
        <v>2148271.9476862983</v>
      </c>
      <c r="R78" s="77">
        <f t="shared" si="47"/>
        <v>1314767.4109725514</v>
      </c>
      <c r="T78" s="77">
        <f t="shared" si="52"/>
        <v>1803839.6491999999</v>
      </c>
      <c r="U78" s="77">
        <v>671097.93</v>
      </c>
      <c r="V78" s="238">
        <v>6803742.4100000001</v>
      </c>
      <c r="W78" s="238">
        <v>1764836.32</v>
      </c>
      <c r="X78" s="238">
        <v>1333239.49</v>
      </c>
      <c r="Y78" s="73">
        <f t="shared" si="48"/>
        <v>9901818.2200000007</v>
      </c>
      <c r="Z78" s="73">
        <f t="shared" si="49"/>
        <v>-882619.97400000133</v>
      </c>
      <c r="AA78" s="84">
        <f t="shared" si="31"/>
        <v>6764398.6844999995</v>
      </c>
      <c r="AB78" s="77">
        <v>9901818.2200000007</v>
      </c>
      <c r="AC78" s="78">
        <f t="shared" si="53"/>
        <v>-882619.97400000133</v>
      </c>
      <c r="AD78" s="80"/>
      <c r="AE78" s="80"/>
      <c r="AF78" s="80"/>
      <c r="AG78" s="80"/>
      <c r="AH78" s="285"/>
      <c r="AI78" s="80"/>
    </row>
    <row r="79" spans="1:35">
      <c r="A79" s="44"/>
      <c r="B79" s="45"/>
      <c r="C79" s="40"/>
      <c r="D79" s="47" t="s">
        <v>173</v>
      </c>
      <c r="E79" s="48"/>
      <c r="F79" s="48"/>
      <c r="G79" s="86">
        <f t="shared" ref="G79:AG79" si="54">G67+G68+G69+G70+G71+G72+G73+G74+G75+G76+G77+G78</f>
        <v>430241972.61000007</v>
      </c>
      <c r="H79" s="86">
        <f t="shared" si="54"/>
        <v>560975221.60041475</v>
      </c>
      <c r="I79" s="86">
        <f t="shared" si="54"/>
        <v>105723988.24999999</v>
      </c>
      <c r="J79" s="86">
        <f t="shared" si="54"/>
        <v>1096941182.4604149</v>
      </c>
      <c r="K79" s="86">
        <f t="shared" si="54"/>
        <v>646053453.69999993</v>
      </c>
      <c r="L79" s="86">
        <f t="shared" si="54"/>
        <v>450887728.76041478</v>
      </c>
      <c r="M79" s="86">
        <f t="shared" si="54"/>
        <v>2.4</v>
      </c>
      <c r="N79" s="86">
        <f t="shared" si="54"/>
        <v>2.4</v>
      </c>
      <c r="O79" s="86">
        <f t="shared" si="54"/>
        <v>2.4</v>
      </c>
      <c r="P79" s="86">
        <f t="shared" si="54"/>
        <v>183620051.14591795</v>
      </c>
      <c r="Q79" s="86">
        <f t="shared" si="54"/>
        <v>222303302.26970497</v>
      </c>
      <c r="R79" s="86">
        <f t="shared" si="54"/>
        <v>44964375.344791681</v>
      </c>
      <c r="S79" s="86">
        <f t="shared" si="54"/>
        <v>0</v>
      </c>
      <c r="T79" s="86">
        <f t="shared" si="54"/>
        <v>90177545.752082944</v>
      </c>
      <c r="U79" s="86">
        <f t="shared" si="54"/>
        <v>18878215.18</v>
      </c>
      <c r="V79" s="86">
        <f t="shared" si="54"/>
        <v>153122492.16999999</v>
      </c>
      <c r="W79" s="86">
        <f t="shared" si="54"/>
        <v>137770345.66999999</v>
      </c>
      <c r="X79" s="86">
        <f t="shared" si="54"/>
        <v>40032104</v>
      </c>
      <c r="Y79" s="86">
        <f t="shared" si="54"/>
        <v>330924941.84000003</v>
      </c>
      <c r="Z79" s="239">
        <f t="shared" si="54"/>
        <v>119962786.92041473</v>
      </c>
      <c r="AA79" s="86">
        <f t="shared" si="54"/>
        <v>338165796.57031101</v>
      </c>
      <c r="AB79" s="86">
        <f t="shared" si="54"/>
        <v>330924941.84000003</v>
      </c>
      <c r="AC79" s="92">
        <f t="shared" si="54"/>
        <v>119962786.92041473</v>
      </c>
      <c r="AD79" s="86">
        <f t="shared" si="54"/>
        <v>3379111.71</v>
      </c>
      <c r="AE79" s="86">
        <f t="shared" si="54"/>
        <v>31581584.440000001</v>
      </c>
      <c r="AF79" s="86">
        <f t="shared" si="54"/>
        <v>686610.91999999993</v>
      </c>
      <c r="AG79" s="86">
        <f t="shared" si="54"/>
        <v>35647307.07</v>
      </c>
      <c r="AH79" s="285"/>
      <c r="AI79" s="80"/>
    </row>
    <row r="80" spans="1:35" hidden="1">
      <c r="A80" s="4">
        <v>264</v>
      </c>
      <c r="B80" s="4">
        <v>4</v>
      </c>
      <c r="C80" s="5" t="s">
        <v>160</v>
      </c>
      <c r="D80" s="5" t="s">
        <v>161</v>
      </c>
      <c r="E80" s="76">
        <v>10698</v>
      </c>
      <c r="F80" s="5" t="s">
        <v>162</v>
      </c>
      <c r="G80" s="77">
        <f>'1 OPเขต4'!N80</f>
        <v>68849826.239999995</v>
      </c>
      <c r="H80" s="84">
        <f>'2 IP เขต4'!L79</f>
        <v>123842230.44166359</v>
      </c>
      <c r="I80" s="84">
        <f>'3 PP เขต4'!K79</f>
        <v>21044992.109999999</v>
      </c>
      <c r="J80" s="10">
        <f t="shared" si="50"/>
        <v>213737048.79166359</v>
      </c>
      <c r="K80" s="77">
        <f>'4 หักเงินเดือนเขต4'!N79</f>
        <v>169753407.13</v>
      </c>
      <c r="L80" s="84">
        <f t="shared" si="51"/>
        <v>43983641.661663592</v>
      </c>
      <c r="M80" s="213">
        <v>0.2</v>
      </c>
      <c r="N80" s="213">
        <v>0.2</v>
      </c>
      <c r="O80" s="213">
        <v>0.2</v>
      </c>
      <c r="P80" s="77">
        <f t="shared" ref="P80:P83" si="55">G80*L80/J80</f>
        <v>14168185.173922336</v>
      </c>
      <c r="Q80" s="77">
        <f t="shared" ref="Q80:Q83" si="56">H80*L80/J80</f>
        <v>25484736.114405211</v>
      </c>
      <c r="R80" s="77">
        <f t="shared" ref="R80:R83" si="57">I80*L80/J80</f>
        <v>4330720.3733360432</v>
      </c>
      <c r="T80" s="77">
        <f t="shared" si="52"/>
        <v>8796728.3323327173</v>
      </c>
      <c r="U80" s="77">
        <v>1719410.62</v>
      </c>
      <c r="V80" s="238">
        <v>21410704.859999999</v>
      </c>
      <c r="W80" s="238">
        <v>28926452.129999999</v>
      </c>
      <c r="X80" s="238">
        <v>7013198.2000000002</v>
      </c>
      <c r="Y80" s="73">
        <f t="shared" ref="Y80:Y83" si="58">SUM(V80:X80)</f>
        <v>57350355.189999998</v>
      </c>
      <c r="Z80" s="73">
        <f t="shared" ref="Z80:Z83" si="59">L80-Y80</f>
        <v>-13366713.528336406</v>
      </c>
      <c r="AA80" s="84">
        <f t="shared" si="31"/>
        <v>32987731.246247694</v>
      </c>
      <c r="AB80" s="77">
        <v>57350355.189999998</v>
      </c>
      <c r="AC80" s="78">
        <f t="shared" ref="AC80:AC83" si="60">L80-AB80</f>
        <v>-13366713.528336406</v>
      </c>
      <c r="AD80" s="80"/>
      <c r="AE80" s="80"/>
      <c r="AF80" s="80"/>
      <c r="AG80" s="77"/>
      <c r="AH80" s="285"/>
      <c r="AI80" s="80"/>
    </row>
    <row r="81" spans="1:35" hidden="1">
      <c r="A81" s="4">
        <v>265</v>
      </c>
      <c r="B81" s="4">
        <v>4</v>
      </c>
      <c r="C81" s="5" t="s">
        <v>160</v>
      </c>
      <c r="D81" s="5" t="s">
        <v>161</v>
      </c>
      <c r="E81" s="76">
        <v>10863</v>
      </c>
      <c r="F81" s="5" t="s">
        <v>163</v>
      </c>
      <c r="G81" s="77">
        <f>'1 OPเขต4'!N81</f>
        <v>15565113.599999998</v>
      </c>
      <c r="H81" s="84">
        <f>'2 IP เขต4'!L80</f>
        <v>3839833.324</v>
      </c>
      <c r="I81" s="84">
        <f>'3 PP เขต4'!K80</f>
        <v>4689050.83</v>
      </c>
      <c r="J81" s="10">
        <f t="shared" si="50"/>
        <v>24093997.754000001</v>
      </c>
      <c r="K81" s="77">
        <f>'4 หักเงินเดือนเขต4'!N80</f>
        <v>14225994.34</v>
      </c>
      <c r="L81" s="84">
        <f t="shared" si="51"/>
        <v>9868003.4140000008</v>
      </c>
      <c r="M81" s="213">
        <v>0.2</v>
      </c>
      <c r="N81" s="213">
        <v>0.2</v>
      </c>
      <c r="O81" s="213">
        <v>0.2</v>
      </c>
      <c r="P81" s="77">
        <f t="shared" si="55"/>
        <v>6374890.3653233824</v>
      </c>
      <c r="Q81" s="77">
        <f t="shared" si="56"/>
        <v>1572652.6057358978</v>
      </c>
      <c r="R81" s="77">
        <f t="shared" si="57"/>
        <v>1920460.4429407194</v>
      </c>
      <c r="T81" s="77">
        <f t="shared" si="52"/>
        <v>1973600.6828000001</v>
      </c>
      <c r="U81" s="77">
        <v>388073.32</v>
      </c>
      <c r="V81" s="238">
        <v>4849900.91</v>
      </c>
      <c r="W81" s="238">
        <v>1185360.31</v>
      </c>
      <c r="X81" s="238">
        <v>1583851.53</v>
      </c>
      <c r="Y81" s="73">
        <f t="shared" si="58"/>
        <v>7619112.7500000009</v>
      </c>
      <c r="Z81" s="73">
        <f t="shared" si="59"/>
        <v>2248890.6639999999</v>
      </c>
      <c r="AA81" s="84">
        <f t="shared" si="31"/>
        <v>7401002.5605000006</v>
      </c>
      <c r="AB81" s="77">
        <v>7619112.7500000009</v>
      </c>
      <c r="AC81" s="78">
        <f t="shared" si="60"/>
        <v>2248890.6639999999</v>
      </c>
      <c r="AD81" s="80"/>
      <c r="AE81" s="80"/>
      <c r="AF81" s="80"/>
      <c r="AG81" s="77"/>
      <c r="AH81" s="285"/>
      <c r="AI81" s="80"/>
    </row>
    <row r="82" spans="1:35" hidden="1">
      <c r="A82" s="4">
        <v>266</v>
      </c>
      <c r="B82" s="4">
        <v>4</v>
      </c>
      <c r="C82" s="5" t="s">
        <v>160</v>
      </c>
      <c r="D82" s="5" t="s">
        <v>161</v>
      </c>
      <c r="E82" s="76">
        <v>10864</v>
      </c>
      <c r="F82" s="5" t="s">
        <v>164</v>
      </c>
      <c r="G82" s="77">
        <f>'1 OPเขต4'!N82</f>
        <v>47686326.719999991</v>
      </c>
      <c r="H82" s="84">
        <f>'2 IP เขต4'!L81</f>
        <v>26023131.253000002</v>
      </c>
      <c r="I82" s="84">
        <f>'3 PP เขต4'!K81</f>
        <v>15075755.370000001</v>
      </c>
      <c r="J82" s="10">
        <f t="shared" si="50"/>
        <v>88785213.342999995</v>
      </c>
      <c r="K82" s="77">
        <f>'4 หักเงินเดือนเขต4'!N81</f>
        <v>46840900.280000001</v>
      </c>
      <c r="L82" s="84">
        <f t="shared" si="51"/>
        <v>41944313.062999994</v>
      </c>
      <c r="M82" s="213">
        <v>0.2</v>
      </c>
      <c r="N82" s="213">
        <v>0.2</v>
      </c>
      <c r="O82" s="213">
        <v>0.2</v>
      </c>
      <c r="P82" s="77">
        <f t="shared" si="55"/>
        <v>22528190.691405021</v>
      </c>
      <c r="Q82" s="77">
        <f t="shared" si="56"/>
        <v>12293965.662261138</v>
      </c>
      <c r="R82" s="77">
        <f t="shared" si="57"/>
        <v>7122156.7093338352</v>
      </c>
      <c r="T82" s="77">
        <f t="shared" si="52"/>
        <v>8388862.6125999987</v>
      </c>
      <c r="U82" s="77">
        <v>1191728.72</v>
      </c>
      <c r="V82" s="238">
        <v>17499052.34</v>
      </c>
      <c r="W82" s="238">
        <v>4927815.83</v>
      </c>
      <c r="X82" s="238">
        <v>5122171.2300000004</v>
      </c>
      <c r="Y82" s="73">
        <f t="shared" si="58"/>
        <v>27549039.400000002</v>
      </c>
      <c r="Z82" s="73">
        <f t="shared" si="59"/>
        <v>14395273.662999991</v>
      </c>
      <c r="AA82" s="84">
        <f t="shared" si="31"/>
        <v>31458234.797249995</v>
      </c>
      <c r="AB82" s="77">
        <v>27549039.400000002</v>
      </c>
      <c r="AC82" s="78">
        <f t="shared" si="60"/>
        <v>14395273.662999991</v>
      </c>
      <c r="AD82" s="80">
        <v>0</v>
      </c>
      <c r="AE82" s="80">
        <v>4700247.54</v>
      </c>
      <c r="AF82" s="80">
        <v>121090.76</v>
      </c>
      <c r="AG82" s="77">
        <v>4821338.3</v>
      </c>
      <c r="AH82" s="285"/>
      <c r="AI82" s="80"/>
    </row>
    <row r="83" spans="1:35" hidden="1">
      <c r="A83" s="4">
        <v>267</v>
      </c>
      <c r="B83" s="4">
        <v>4</v>
      </c>
      <c r="C83" s="5" t="s">
        <v>160</v>
      </c>
      <c r="D83" s="5" t="s">
        <v>161</v>
      </c>
      <c r="E83" s="76">
        <v>10865</v>
      </c>
      <c r="F83" s="5" t="s">
        <v>165</v>
      </c>
      <c r="G83" s="77">
        <f>'1 OPเขต4'!N83</f>
        <v>30655270.079999998</v>
      </c>
      <c r="H83" s="84">
        <f>'2 IP เขต4'!L82</f>
        <v>9706892.9419999998</v>
      </c>
      <c r="I83" s="84">
        <f>'3 PP เขต4'!K82</f>
        <v>8606046.9299999997</v>
      </c>
      <c r="J83" s="10">
        <f t="shared" si="50"/>
        <v>48968209.952</v>
      </c>
      <c r="K83" s="77">
        <f>'4 หักเงินเดือนเขต4'!N82</f>
        <v>31502807.399999999</v>
      </c>
      <c r="L83" s="84">
        <f t="shared" si="51"/>
        <v>17465402.552000001</v>
      </c>
      <c r="M83" s="213">
        <v>0.2</v>
      </c>
      <c r="N83" s="213">
        <v>0.2</v>
      </c>
      <c r="O83" s="213">
        <v>0.2</v>
      </c>
      <c r="P83" s="77">
        <f t="shared" si="55"/>
        <v>10933759.531179549</v>
      </c>
      <c r="Q83" s="77">
        <f t="shared" si="56"/>
        <v>3462139.8847819902</v>
      </c>
      <c r="R83" s="77">
        <f t="shared" si="57"/>
        <v>3069503.1360384612</v>
      </c>
      <c r="T83" s="77">
        <f t="shared" si="52"/>
        <v>3493080.5104000005</v>
      </c>
      <c r="U83" s="77">
        <v>764797.54</v>
      </c>
      <c r="V83" s="238">
        <v>10627257.24</v>
      </c>
      <c r="W83" s="238">
        <v>2360637.0499999998</v>
      </c>
      <c r="X83" s="238">
        <v>2868703.97</v>
      </c>
      <c r="Y83" s="73">
        <f t="shared" si="58"/>
        <v>15856598.26</v>
      </c>
      <c r="Z83" s="73">
        <f t="shared" si="59"/>
        <v>1608804.2920000013</v>
      </c>
      <c r="AA83" s="84">
        <f t="shared" si="31"/>
        <v>13099051.914000001</v>
      </c>
      <c r="AB83" s="77">
        <v>15856598.26</v>
      </c>
      <c r="AC83" s="78">
        <f t="shared" si="60"/>
        <v>1608804.2920000013</v>
      </c>
      <c r="AD83" s="80"/>
      <c r="AE83" s="80"/>
      <c r="AF83" s="80"/>
      <c r="AG83" s="77"/>
      <c r="AH83" s="285"/>
      <c r="AI83" s="80"/>
    </row>
    <row r="84" spans="1:35">
      <c r="A84" s="44"/>
      <c r="B84" s="45"/>
      <c r="C84" s="40"/>
      <c r="D84" s="47" t="s">
        <v>174</v>
      </c>
      <c r="E84" s="48"/>
      <c r="F84" s="48"/>
      <c r="G84" s="86">
        <f t="shared" ref="G84:AG84" si="61">G80+G81+G82+G83</f>
        <v>162756536.63999999</v>
      </c>
      <c r="H84" s="86">
        <f t="shared" si="61"/>
        <v>163412087.96066359</v>
      </c>
      <c r="I84" s="86">
        <f t="shared" si="61"/>
        <v>49415845.240000002</v>
      </c>
      <c r="J84" s="86">
        <f t="shared" si="61"/>
        <v>375584469.84066361</v>
      </c>
      <c r="K84" s="86">
        <f t="shared" si="61"/>
        <v>262323109.15000001</v>
      </c>
      <c r="L84" s="86">
        <f t="shared" si="61"/>
        <v>113261360.69066359</v>
      </c>
      <c r="M84" s="86">
        <f t="shared" si="61"/>
        <v>0.8</v>
      </c>
      <c r="N84" s="86">
        <f t="shared" si="61"/>
        <v>0.8</v>
      </c>
      <c r="O84" s="86">
        <f t="shared" si="61"/>
        <v>0.8</v>
      </c>
      <c r="P84" s="86">
        <f t="shared" si="61"/>
        <v>54005025.761830285</v>
      </c>
      <c r="Q84" s="86">
        <f t="shared" si="61"/>
        <v>42813494.267184243</v>
      </c>
      <c r="R84" s="86">
        <f t="shared" si="61"/>
        <v>16442840.66164906</v>
      </c>
      <c r="S84" s="86">
        <f t="shared" si="61"/>
        <v>0</v>
      </c>
      <c r="T84" s="86">
        <f t="shared" si="61"/>
        <v>22652272.138132717</v>
      </c>
      <c r="U84" s="86">
        <f t="shared" si="61"/>
        <v>4064010.2</v>
      </c>
      <c r="V84" s="86">
        <f t="shared" si="61"/>
        <v>54386915.350000001</v>
      </c>
      <c r="W84" s="86">
        <f t="shared" si="61"/>
        <v>37400265.319999993</v>
      </c>
      <c r="X84" s="86">
        <f t="shared" si="61"/>
        <v>16587924.930000002</v>
      </c>
      <c r="Y84" s="86">
        <f t="shared" si="61"/>
        <v>108375105.60000001</v>
      </c>
      <c r="Z84" s="239">
        <f t="shared" si="61"/>
        <v>4886255.0906635877</v>
      </c>
      <c r="AA84" s="86">
        <f t="shared" si="61"/>
        <v>84946020.517997697</v>
      </c>
      <c r="AB84" s="86">
        <f t="shared" si="61"/>
        <v>108375105.60000001</v>
      </c>
      <c r="AC84" s="92">
        <f t="shared" si="61"/>
        <v>4886255.0906635877</v>
      </c>
      <c r="AD84" s="86">
        <f t="shared" si="61"/>
        <v>0</v>
      </c>
      <c r="AE84" s="86">
        <f t="shared" si="61"/>
        <v>4700247.54</v>
      </c>
      <c r="AF84" s="86">
        <f t="shared" si="61"/>
        <v>121090.76</v>
      </c>
      <c r="AG84" s="86">
        <f t="shared" si="61"/>
        <v>4821338.3</v>
      </c>
      <c r="AH84" s="285"/>
      <c r="AI84" s="80"/>
    </row>
    <row r="85" spans="1:35">
      <c r="A85" s="298" t="s">
        <v>166</v>
      </c>
      <c r="B85" s="298"/>
      <c r="C85" s="298"/>
      <c r="D85" s="298"/>
      <c r="E85" s="298"/>
      <c r="F85" s="298"/>
      <c r="G85" s="85">
        <f t="shared" ref="G85:AG85" si="62">G12+G22+G39+G47+G59+G66+G79+G84</f>
        <v>3016981255.2399998</v>
      </c>
      <c r="H85" s="85">
        <f t="shared" si="62"/>
        <v>2485568692.3665566</v>
      </c>
      <c r="I85" s="85">
        <f t="shared" si="62"/>
        <v>735857150.53999996</v>
      </c>
      <c r="J85" s="85">
        <f t="shared" si="62"/>
        <v>6238407098.1465569</v>
      </c>
      <c r="K85" s="85">
        <f t="shared" si="62"/>
        <v>3434798224.0000005</v>
      </c>
      <c r="L85" s="85">
        <f t="shared" si="62"/>
        <v>2803608874.1465564</v>
      </c>
      <c r="M85" s="85">
        <f t="shared" si="62"/>
        <v>14.200000000000001</v>
      </c>
      <c r="N85" s="85">
        <f t="shared" si="62"/>
        <v>14.200000000000001</v>
      </c>
      <c r="O85" s="85">
        <f t="shared" si="62"/>
        <v>14.200000000000001</v>
      </c>
      <c r="P85" s="85">
        <f t="shared" si="62"/>
        <v>1415898205.0521345</v>
      </c>
      <c r="Q85" s="85">
        <f t="shared" si="62"/>
        <v>1044801906.7024915</v>
      </c>
      <c r="R85" s="85">
        <f t="shared" si="62"/>
        <v>342908762.39192992</v>
      </c>
      <c r="S85" s="85">
        <f t="shared" si="62"/>
        <v>0</v>
      </c>
      <c r="T85" s="85">
        <f t="shared" si="62"/>
        <v>560721774.82931125</v>
      </c>
      <c r="U85" s="85">
        <f t="shared" si="62"/>
        <v>125571247.73</v>
      </c>
      <c r="V85" s="85">
        <f t="shared" si="62"/>
        <v>1020483105.7900001</v>
      </c>
      <c r="W85" s="85">
        <f t="shared" si="62"/>
        <v>636727333.08999991</v>
      </c>
      <c r="X85" s="85">
        <f t="shared" si="62"/>
        <v>288547287.50000006</v>
      </c>
      <c r="Y85" s="85">
        <f t="shared" si="62"/>
        <v>1945757726.3800001</v>
      </c>
      <c r="Z85" s="240">
        <f t="shared" si="62"/>
        <v>857851147.76655591</v>
      </c>
      <c r="AA85" s="85">
        <f t="shared" si="62"/>
        <v>2102706655.6099172</v>
      </c>
      <c r="AB85" s="85">
        <f t="shared" si="62"/>
        <v>1945757726.3800001</v>
      </c>
      <c r="AC85" s="93">
        <f t="shared" si="62"/>
        <v>857851147.76655591</v>
      </c>
      <c r="AD85" s="85">
        <f t="shared" si="62"/>
        <v>111347113.45999999</v>
      </c>
      <c r="AE85" s="85">
        <f t="shared" si="62"/>
        <v>209947792.55999997</v>
      </c>
      <c r="AF85" s="85">
        <f t="shared" si="62"/>
        <v>6686022.25</v>
      </c>
      <c r="AG85" s="85">
        <f t="shared" si="62"/>
        <v>327980928.26999998</v>
      </c>
      <c r="AH85" s="285"/>
      <c r="AI85" s="80"/>
    </row>
    <row r="86" spans="1:35">
      <c r="L86" s="73"/>
      <c r="AC86" s="248" t="s">
        <v>486</v>
      </c>
      <c r="AD86" s="249"/>
      <c r="AE86" s="249"/>
      <c r="AF86" s="249"/>
      <c r="AG86" s="250">
        <f>AB85+AG85</f>
        <v>2273738654.6500001</v>
      </c>
    </row>
    <row r="87" spans="1:35">
      <c r="L87" s="73"/>
      <c r="AC87" s="251">
        <v>0.8</v>
      </c>
      <c r="AD87" s="249"/>
      <c r="AE87" s="249"/>
      <c r="AF87" s="249"/>
      <c r="AG87" s="250">
        <f>L85*80%</f>
        <v>2242887099.317245</v>
      </c>
    </row>
    <row r="88" spans="1:35">
      <c r="L88" s="73"/>
    </row>
    <row r="89" spans="1:35">
      <c r="L89" s="73"/>
    </row>
    <row r="90" spans="1:35">
      <c r="L90" s="73"/>
    </row>
    <row r="91" spans="1:35">
      <c r="L91" s="73"/>
    </row>
    <row r="92" spans="1:35">
      <c r="L92" s="73"/>
    </row>
  </sheetData>
  <mergeCells count="10">
    <mergeCell ref="AD4:AG4"/>
    <mergeCell ref="A85:F85"/>
    <mergeCell ref="AH4:AH5"/>
    <mergeCell ref="AI4:AI5"/>
    <mergeCell ref="D2:L2"/>
    <mergeCell ref="M3:O3"/>
    <mergeCell ref="P3:R3"/>
    <mergeCell ref="V3:V4"/>
    <mergeCell ref="W3:W4"/>
    <mergeCell ref="X3:X4"/>
  </mergeCells>
  <pageMargins left="0.27559055118110237" right="0.05" top="0.39370078740157483" bottom="0.31496062992125984" header="0.15748031496062992" footer="0.23622047244094491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8"/>
  <sheetViews>
    <sheetView topLeftCell="A4" zoomScale="90" zoomScaleNormal="90" workbookViewId="0">
      <pane xSplit="2" ySplit="3" topLeftCell="F7" activePane="bottomRight" state="frozen"/>
      <selection activeCell="A4" sqref="A4"/>
      <selection pane="topRight" activeCell="C4" sqref="C4"/>
      <selection pane="bottomLeft" activeCell="A7" sqref="A7"/>
      <selection pane="bottomRight" activeCell="I35" sqref="I35"/>
    </sheetView>
  </sheetViews>
  <sheetFormatPr defaultRowHeight="14.25"/>
  <cols>
    <col min="1" max="1" width="6.28515625" style="275" customWidth="1"/>
    <col min="2" max="9" width="20.7109375" style="275" customWidth="1"/>
    <col min="10" max="10" width="17.28515625" style="275" bestFit="1" customWidth="1"/>
    <col min="11" max="11" width="20.7109375" style="275" customWidth="1"/>
    <col min="12" max="14" width="16.140625" style="275" bestFit="1" customWidth="1"/>
    <col min="15" max="15" width="20.28515625" style="275" customWidth="1"/>
    <col min="16" max="16" width="17.28515625" style="275" customWidth="1"/>
    <col min="17" max="17" width="20" style="275" customWidth="1"/>
    <col min="18" max="18" width="17.7109375" style="275" customWidth="1"/>
    <col min="19" max="19" width="16.28515625" style="275" customWidth="1"/>
    <col min="20" max="256" width="9.140625" style="275"/>
    <col min="257" max="257" width="6.28515625" style="275" customWidth="1"/>
    <col min="258" max="265" width="20.7109375" style="275" customWidth="1"/>
    <col min="266" max="266" width="17.28515625" style="275" bestFit="1" customWidth="1"/>
    <col min="267" max="267" width="20.7109375" style="275" customWidth="1"/>
    <col min="268" max="270" width="16.140625" style="275" bestFit="1" customWidth="1"/>
    <col min="271" max="271" width="20.28515625" style="275" customWidth="1"/>
    <col min="272" max="272" width="17.28515625" style="275" customWidth="1"/>
    <col min="273" max="273" width="20" style="275" customWidth="1"/>
    <col min="274" max="274" width="17.7109375" style="275" customWidth="1"/>
    <col min="275" max="275" width="16.28515625" style="275" customWidth="1"/>
    <col min="276" max="512" width="9.140625" style="275"/>
    <col min="513" max="513" width="6.28515625" style="275" customWidth="1"/>
    <col min="514" max="521" width="20.7109375" style="275" customWidth="1"/>
    <col min="522" max="522" width="17.28515625" style="275" bestFit="1" customWidth="1"/>
    <col min="523" max="523" width="20.7109375" style="275" customWidth="1"/>
    <col min="524" max="526" width="16.140625" style="275" bestFit="1" customWidth="1"/>
    <col min="527" max="527" width="20.28515625" style="275" customWidth="1"/>
    <col min="528" max="528" width="17.28515625" style="275" customWidth="1"/>
    <col min="529" max="529" width="20" style="275" customWidth="1"/>
    <col min="530" max="530" width="17.7109375" style="275" customWidth="1"/>
    <col min="531" max="531" width="16.28515625" style="275" customWidth="1"/>
    <col min="532" max="768" width="9.140625" style="275"/>
    <col min="769" max="769" width="6.28515625" style="275" customWidth="1"/>
    <col min="770" max="777" width="20.7109375" style="275" customWidth="1"/>
    <col min="778" max="778" width="17.28515625" style="275" bestFit="1" customWidth="1"/>
    <col min="779" max="779" width="20.7109375" style="275" customWidth="1"/>
    <col min="780" max="782" width="16.140625" style="275" bestFit="1" customWidth="1"/>
    <col min="783" max="783" width="20.28515625" style="275" customWidth="1"/>
    <col min="784" max="784" width="17.28515625" style="275" customWidth="1"/>
    <col min="785" max="785" width="20" style="275" customWidth="1"/>
    <col min="786" max="786" width="17.7109375" style="275" customWidth="1"/>
    <col min="787" max="787" width="16.28515625" style="275" customWidth="1"/>
    <col min="788" max="1024" width="9.140625" style="275"/>
    <col min="1025" max="1025" width="6.28515625" style="275" customWidth="1"/>
    <col min="1026" max="1033" width="20.7109375" style="275" customWidth="1"/>
    <col min="1034" max="1034" width="17.28515625" style="275" bestFit="1" customWidth="1"/>
    <col min="1035" max="1035" width="20.7109375" style="275" customWidth="1"/>
    <col min="1036" max="1038" width="16.140625" style="275" bestFit="1" customWidth="1"/>
    <col min="1039" max="1039" width="20.28515625" style="275" customWidth="1"/>
    <col min="1040" max="1040" width="17.28515625" style="275" customWidth="1"/>
    <col min="1041" max="1041" width="20" style="275" customWidth="1"/>
    <col min="1042" max="1042" width="17.7109375" style="275" customWidth="1"/>
    <col min="1043" max="1043" width="16.28515625" style="275" customWidth="1"/>
    <col min="1044" max="1280" width="9.140625" style="275"/>
    <col min="1281" max="1281" width="6.28515625" style="275" customWidth="1"/>
    <col min="1282" max="1289" width="20.7109375" style="275" customWidth="1"/>
    <col min="1290" max="1290" width="17.28515625" style="275" bestFit="1" customWidth="1"/>
    <col min="1291" max="1291" width="20.7109375" style="275" customWidth="1"/>
    <col min="1292" max="1294" width="16.140625" style="275" bestFit="1" customWidth="1"/>
    <col min="1295" max="1295" width="20.28515625" style="275" customWidth="1"/>
    <col min="1296" max="1296" width="17.28515625" style="275" customWidth="1"/>
    <col min="1297" max="1297" width="20" style="275" customWidth="1"/>
    <col min="1298" max="1298" width="17.7109375" style="275" customWidth="1"/>
    <col min="1299" max="1299" width="16.28515625" style="275" customWidth="1"/>
    <col min="1300" max="1536" width="9.140625" style="275"/>
    <col min="1537" max="1537" width="6.28515625" style="275" customWidth="1"/>
    <col min="1538" max="1545" width="20.7109375" style="275" customWidth="1"/>
    <col min="1546" max="1546" width="17.28515625" style="275" bestFit="1" customWidth="1"/>
    <col min="1547" max="1547" width="20.7109375" style="275" customWidth="1"/>
    <col min="1548" max="1550" width="16.140625" style="275" bestFit="1" customWidth="1"/>
    <col min="1551" max="1551" width="20.28515625" style="275" customWidth="1"/>
    <col min="1552" max="1552" width="17.28515625" style="275" customWidth="1"/>
    <col min="1553" max="1553" width="20" style="275" customWidth="1"/>
    <col min="1554" max="1554" width="17.7109375" style="275" customWidth="1"/>
    <col min="1555" max="1555" width="16.28515625" style="275" customWidth="1"/>
    <col min="1556" max="1792" width="9.140625" style="275"/>
    <col min="1793" max="1793" width="6.28515625" style="275" customWidth="1"/>
    <col min="1794" max="1801" width="20.7109375" style="275" customWidth="1"/>
    <col min="1802" max="1802" width="17.28515625" style="275" bestFit="1" customWidth="1"/>
    <col min="1803" max="1803" width="20.7109375" style="275" customWidth="1"/>
    <col min="1804" max="1806" width="16.140625" style="275" bestFit="1" customWidth="1"/>
    <col min="1807" max="1807" width="20.28515625" style="275" customWidth="1"/>
    <col min="1808" max="1808" width="17.28515625" style="275" customWidth="1"/>
    <col min="1809" max="1809" width="20" style="275" customWidth="1"/>
    <col min="1810" max="1810" width="17.7109375" style="275" customWidth="1"/>
    <col min="1811" max="1811" width="16.28515625" style="275" customWidth="1"/>
    <col min="1812" max="2048" width="9.140625" style="275"/>
    <col min="2049" max="2049" width="6.28515625" style="275" customWidth="1"/>
    <col min="2050" max="2057" width="20.7109375" style="275" customWidth="1"/>
    <col min="2058" max="2058" width="17.28515625" style="275" bestFit="1" customWidth="1"/>
    <col min="2059" max="2059" width="20.7109375" style="275" customWidth="1"/>
    <col min="2060" max="2062" width="16.140625" style="275" bestFit="1" customWidth="1"/>
    <col min="2063" max="2063" width="20.28515625" style="275" customWidth="1"/>
    <col min="2064" max="2064" width="17.28515625" style="275" customWidth="1"/>
    <col min="2065" max="2065" width="20" style="275" customWidth="1"/>
    <col min="2066" max="2066" width="17.7109375" style="275" customWidth="1"/>
    <col min="2067" max="2067" width="16.28515625" style="275" customWidth="1"/>
    <col min="2068" max="2304" width="9.140625" style="275"/>
    <col min="2305" max="2305" width="6.28515625" style="275" customWidth="1"/>
    <col min="2306" max="2313" width="20.7109375" style="275" customWidth="1"/>
    <col min="2314" max="2314" width="17.28515625" style="275" bestFit="1" customWidth="1"/>
    <col min="2315" max="2315" width="20.7109375" style="275" customWidth="1"/>
    <col min="2316" max="2318" width="16.140625" style="275" bestFit="1" customWidth="1"/>
    <col min="2319" max="2319" width="20.28515625" style="275" customWidth="1"/>
    <col min="2320" max="2320" width="17.28515625" style="275" customWidth="1"/>
    <col min="2321" max="2321" width="20" style="275" customWidth="1"/>
    <col min="2322" max="2322" width="17.7109375" style="275" customWidth="1"/>
    <col min="2323" max="2323" width="16.28515625" style="275" customWidth="1"/>
    <col min="2324" max="2560" width="9.140625" style="275"/>
    <col min="2561" max="2561" width="6.28515625" style="275" customWidth="1"/>
    <col min="2562" max="2569" width="20.7109375" style="275" customWidth="1"/>
    <col min="2570" max="2570" width="17.28515625" style="275" bestFit="1" customWidth="1"/>
    <col min="2571" max="2571" width="20.7109375" style="275" customWidth="1"/>
    <col min="2572" max="2574" width="16.140625" style="275" bestFit="1" customWidth="1"/>
    <col min="2575" max="2575" width="20.28515625" style="275" customWidth="1"/>
    <col min="2576" max="2576" width="17.28515625" style="275" customWidth="1"/>
    <col min="2577" max="2577" width="20" style="275" customWidth="1"/>
    <col min="2578" max="2578" width="17.7109375" style="275" customWidth="1"/>
    <col min="2579" max="2579" width="16.28515625" style="275" customWidth="1"/>
    <col min="2580" max="2816" width="9.140625" style="275"/>
    <col min="2817" max="2817" width="6.28515625" style="275" customWidth="1"/>
    <col min="2818" max="2825" width="20.7109375" style="275" customWidth="1"/>
    <col min="2826" max="2826" width="17.28515625" style="275" bestFit="1" customWidth="1"/>
    <col min="2827" max="2827" width="20.7109375" style="275" customWidth="1"/>
    <col min="2828" max="2830" width="16.140625" style="275" bestFit="1" customWidth="1"/>
    <col min="2831" max="2831" width="20.28515625" style="275" customWidth="1"/>
    <col min="2832" max="2832" width="17.28515625" style="275" customWidth="1"/>
    <col min="2833" max="2833" width="20" style="275" customWidth="1"/>
    <col min="2834" max="2834" width="17.7109375" style="275" customWidth="1"/>
    <col min="2835" max="2835" width="16.28515625" style="275" customWidth="1"/>
    <col min="2836" max="3072" width="9.140625" style="275"/>
    <col min="3073" max="3073" width="6.28515625" style="275" customWidth="1"/>
    <col min="3074" max="3081" width="20.7109375" style="275" customWidth="1"/>
    <col min="3082" max="3082" width="17.28515625" style="275" bestFit="1" customWidth="1"/>
    <col min="3083" max="3083" width="20.7109375" style="275" customWidth="1"/>
    <col min="3084" max="3086" width="16.140625" style="275" bestFit="1" customWidth="1"/>
    <col min="3087" max="3087" width="20.28515625" style="275" customWidth="1"/>
    <col min="3088" max="3088" width="17.28515625" style="275" customWidth="1"/>
    <col min="3089" max="3089" width="20" style="275" customWidth="1"/>
    <col min="3090" max="3090" width="17.7109375" style="275" customWidth="1"/>
    <col min="3091" max="3091" width="16.28515625" style="275" customWidth="1"/>
    <col min="3092" max="3328" width="9.140625" style="275"/>
    <col min="3329" max="3329" width="6.28515625" style="275" customWidth="1"/>
    <col min="3330" max="3337" width="20.7109375" style="275" customWidth="1"/>
    <col min="3338" max="3338" width="17.28515625" style="275" bestFit="1" customWidth="1"/>
    <col min="3339" max="3339" width="20.7109375" style="275" customWidth="1"/>
    <col min="3340" max="3342" width="16.140625" style="275" bestFit="1" customWidth="1"/>
    <col min="3343" max="3343" width="20.28515625" style="275" customWidth="1"/>
    <col min="3344" max="3344" width="17.28515625" style="275" customWidth="1"/>
    <col min="3345" max="3345" width="20" style="275" customWidth="1"/>
    <col min="3346" max="3346" width="17.7109375" style="275" customWidth="1"/>
    <col min="3347" max="3347" width="16.28515625" style="275" customWidth="1"/>
    <col min="3348" max="3584" width="9.140625" style="275"/>
    <col min="3585" max="3585" width="6.28515625" style="275" customWidth="1"/>
    <col min="3586" max="3593" width="20.7109375" style="275" customWidth="1"/>
    <col min="3594" max="3594" width="17.28515625" style="275" bestFit="1" customWidth="1"/>
    <col min="3595" max="3595" width="20.7109375" style="275" customWidth="1"/>
    <col min="3596" max="3598" width="16.140625" style="275" bestFit="1" customWidth="1"/>
    <col min="3599" max="3599" width="20.28515625" style="275" customWidth="1"/>
    <col min="3600" max="3600" width="17.28515625" style="275" customWidth="1"/>
    <col min="3601" max="3601" width="20" style="275" customWidth="1"/>
    <col min="3602" max="3602" width="17.7109375" style="275" customWidth="1"/>
    <col min="3603" max="3603" width="16.28515625" style="275" customWidth="1"/>
    <col min="3604" max="3840" width="9.140625" style="275"/>
    <col min="3841" max="3841" width="6.28515625" style="275" customWidth="1"/>
    <col min="3842" max="3849" width="20.7109375" style="275" customWidth="1"/>
    <col min="3850" max="3850" width="17.28515625" style="275" bestFit="1" customWidth="1"/>
    <col min="3851" max="3851" width="20.7109375" style="275" customWidth="1"/>
    <col min="3852" max="3854" width="16.140625" style="275" bestFit="1" customWidth="1"/>
    <col min="3855" max="3855" width="20.28515625" style="275" customWidth="1"/>
    <col min="3856" max="3856" width="17.28515625" style="275" customWidth="1"/>
    <col min="3857" max="3857" width="20" style="275" customWidth="1"/>
    <col min="3858" max="3858" width="17.7109375" style="275" customWidth="1"/>
    <col min="3859" max="3859" width="16.28515625" style="275" customWidth="1"/>
    <col min="3860" max="4096" width="9.140625" style="275"/>
    <col min="4097" max="4097" width="6.28515625" style="275" customWidth="1"/>
    <col min="4098" max="4105" width="20.7109375" style="275" customWidth="1"/>
    <col min="4106" max="4106" width="17.28515625" style="275" bestFit="1" customWidth="1"/>
    <col min="4107" max="4107" width="20.7109375" style="275" customWidth="1"/>
    <col min="4108" max="4110" width="16.140625" style="275" bestFit="1" customWidth="1"/>
    <col min="4111" max="4111" width="20.28515625" style="275" customWidth="1"/>
    <col min="4112" max="4112" width="17.28515625" style="275" customWidth="1"/>
    <col min="4113" max="4113" width="20" style="275" customWidth="1"/>
    <col min="4114" max="4114" width="17.7109375" style="275" customWidth="1"/>
    <col min="4115" max="4115" width="16.28515625" style="275" customWidth="1"/>
    <col min="4116" max="4352" width="9.140625" style="275"/>
    <col min="4353" max="4353" width="6.28515625" style="275" customWidth="1"/>
    <col min="4354" max="4361" width="20.7109375" style="275" customWidth="1"/>
    <col min="4362" max="4362" width="17.28515625" style="275" bestFit="1" customWidth="1"/>
    <col min="4363" max="4363" width="20.7109375" style="275" customWidth="1"/>
    <col min="4364" max="4366" width="16.140625" style="275" bestFit="1" customWidth="1"/>
    <col min="4367" max="4367" width="20.28515625" style="275" customWidth="1"/>
    <col min="4368" max="4368" width="17.28515625" style="275" customWidth="1"/>
    <col min="4369" max="4369" width="20" style="275" customWidth="1"/>
    <col min="4370" max="4370" width="17.7109375" style="275" customWidth="1"/>
    <col min="4371" max="4371" width="16.28515625" style="275" customWidth="1"/>
    <col min="4372" max="4608" width="9.140625" style="275"/>
    <col min="4609" max="4609" width="6.28515625" style="275" customWidth="1"/>
    <col min="4610" max="4617" width="20.7109375" style="275" customWidth="1"/>
    <col min="4618" max="4618" width="17.28515625" style="275" bestFit="1" customWidth="1"/>
    <col min="4619" max="4619" width="20.7109375" style="275" customWidth="1"/>
    <col min="4620" max="4622" width="16.140625" style="275" bestFit="1" customWidth="1"/>
    <col min="4623" max="4623" width="20.28515625" style="275" customWidth="1"/>
    <col min="4624" max="4624" width="17.28515625" style="275" customWidth="1"/>
    <col min="4625" max="4625" width="20" style="275" customWidth="1"/>
    <col min="4626" max="4626" width="17.7109375" style="275" customWidth="1"/>
    <col min="4627" max="4627" width="16.28515625" style="275" customWidth="1"/>
    <col min="4628" max="4864" width="9.140625" style="275"/>
    <col min="4865" max="4865" width="6.28515625" style="275" customWidth="1"/>
    <col min="4866" max="4873" width="20.7109375" style="275" customWidth="1"/>
    <col min="4874" max="4874" width="17.28515625" style="275" bestFit="1" customWidth="1"/>
    <col min="4875" max="4875" width="20.7109375" style="275" customWidth="1"/>
    <col min="4876" max="4878" width="16.140625" style="275" bestFit="1" customWidth="1"/>
    <col min="4879" max="4879" width="20.28515625" style="275" customWidth="1"/>
    <col min="4880" max="4880" width="17.28515625" style="275" customWidth="1"/>
    <col min="4881" max="4881" width="20" style="275" customWidth="1"/>
    <col min="4882" max="4882" width="17.7109375" style="275" customWidth="1"/>
    <col min="4883" max="4883" width="16.28515625" style="275" customWidth="1"/>
    <col min="4884" max="5120" width="9.140625" style="275"/>
    <col min="5121" max="5121" width="6.28515625" style="275" customWidth="1"/>
    <col min="5122" max="5129" width="20.7109375" style="275" customWidth="1"/>
    <col min="5130" max="5130" width="17.28515625" style="275" bestFit="1" customWidth="1"/>
    <col min="5131" max="5131" width="20.7109375" style="275" customWidth="1"/>
    <col min="5132" max="5134" width="16.140625" style="275" bestFit="1" customWidth="1"/>
    <col min="5135" max="5135" width="20.28515625" style="275" customWidth="1"/>
    <col min="5136" max="5136" width="17.28515625" style="275" customWidth="1"/>
    <col min="5137" max="5137" width="20" style="275" customWidth="1"/>
    <col min="5138" max="5138" width="17.7109375" style="275" customWidth="1"/>
    <col min="5139" max="5139" width="16.28515625" style="275" customWidth="1"/>
    <col min="5140" max="5376" width="9.140625" style="275"/>
    <col min="5377" max="5377" width="6.28515625" style="275" customWidth="1"/>
    <col min="5378" max="5385" width="20.7109375" style="275" customWidth="1"/>
    <col min="5386" max="5386" width="17.28515625" style="275" bestFit="1" customWidth="1"/>
    <col min="5387" max="5387" width="20.7109375" style="275" customWidth="1"/>
    <col min="5388" max="5390" width="16.140625" style="275" bestFit="1" customWidth="1"/>
    <col min="5391" max="5391" width="20.28515625" style="275" customWidth="1"/>
    <col min="5392" max="5392" width="17.28515625" style="275" customWidth="1"/>
    <col min="5393" max="5393" width="20" style="275" customWidth="1"/>
    <col min="5394" max="5394" width="17.7109375" style="275" customWidth="1"/>
    <col min="5395" max="5395" width="16.28515625" style="275" customWidth="1"/>
    <col min="5396" max="5632" width="9.140625" style="275"/>
    <col min="5633" max="5633" width="6.28515625" style="275" customWidth="1"/>
    <col min="5634" max="5641" width="20.7109375" style="275" customWidth="1"/>
    <col min="5642" max="5642" width="17.28515625" style="275" bestFit="1" customWidth="1"/>
    <col min="5643" max="5643" width="20.7109375" style="275" customWidth="1"/>
    <col min="5644" max="5646" width="16.140625" style="275" bestFit="1" customWidth="1"/>
    <col min="5647" max="5647" width="20.28515625" style="275" customWidth="1"/>
    <col min="5648" max="5648" width="17.28515625" style="275" customWidth="1"/>
    <col min="5649" max="5649" width="20" style="275" customWidth="1"/>
    <col min="5650" max="5650" width="17.7109375" style="275" customWidth="1"/>
    <col min="5651" max="5651" width="16.28515625" style="275" customWidth="1"/>
    <col min="5652" max="5888" width="9.140625" style="275"/>
    <col min="5889" max="5889" width="6.28515625" style="275" customWidth="1"/>
    <col min="5890" max="5897" width="20.7109375" style="275" customWidth="1"/>
    <col min="5898" max="5898" width="17.28515625" style="275" bestFit="1" customWidth="1"/>
    <col min="5899" max="5899" width="20.7109375" style="275" customWidth="1"/>
    <col min="5900" max="5902" width="16.140625" style="275" bestFit="1" customWidth="1"/>
    <col min="5903" max="5903" width="20.28515625" style="275" customWidth="1"/>
    <col min="5904" max="5904" width="17.28515625" style="275" customWidth="1"/>
    <col min="5905" max="5905" width="20" style="275" customWidth="1"/>
    <col min="5906" max="5906" width="17.7109375" style="275" customWidth="1"/>
    <col min="5907" max="5907" width="16.28515625" style="275" customWidth="1"/>
    <col min="5908" max="6144" width="9.140625" style="275"/>
    <col min="6145" max="6145" width="6.28515625" style="275" customWidth="1"/>
    <col min="6146" max="6153" width="20.7109375" style="275" customWidth="1"/>
    <col min="6154" max="6154" width="17.28515625" style="275" bestFit="1" customWidth="1"/>
    <col min="6155" max="6155" width="20.7109375" style="275" customWidth="1"/>
    <col min="6156" max="6158" width="16.140625" style="275" bestFit="1" customWidth="1"/>
    <col min="6159" max="6159" width="20.28515625" style="275" customWidth="1"/>
    <col min="6160" max="6160" width="17.28515625" style="275" customWidth="1"/>
    <col min="6161" max="6161" width="20" style="275" customWidth="1"/>
    <col min="6162" max="6162" width="17.7109375" style="275" customWidth="1"/>
    <col min="6163" max="6163" width="16.28515625" style="275" customWidth="1"/>
    <col min="6164" max="6400" width="9.140625" style="275"/>
    <col min="6401" max="6401" width="6.28515625" style="275" customWidth="1"/>
    <col min="6402" max="6409" width="20.7109375" style="275" customWidth="1"/>
    <col min="6410" max="6410" width="17.28515625" style="275" bestFit="1" customWidth="1"/>
    <col min="6411" max="6411" width="20.7109375" style="275" customWidth="1"/>
    <col min="6412" max="6414" width="16.140625" style="275" bestFit="1" customWidth="1"/>
    <col min="6415" max="6415" width="20.28515625" style="275" customWidth="1"/>
    <col min="6416" max="6416" width="17.28515625" style="275" customWidth="1"/>
    <col min="6417" max="6417" width="20" style="275" customWidth="1"/>
    <col min="6418" max="6418" width="17.7109375" style="275" customWidth="1"/>
    <col min="6419" max="6419" width="16.28515625" style="275" customWidth="1"/>
    <col min="6420" max="6656" width="9.140625" style="275"/>
    <col min="6657" max="6657" width="6.28515625" style="275" customWidth="1"/>
    <col min="6658" max="6665" width="20.7109375" style="275" customWidth="1"/>
    <col min="6666" max="6666" width="17.28515625" style="275" bestFit="1" customWidth="1"/>
    <col min="6667" max="6667" width="20.7109375" style="275" customWidth="1"/>
    <col min="6668" max="6670" width="16.140625" style="275" bestFit="1" customWidth="1"/>
    <col min="6671" max="6671" width="20.28515625" style="275" customWidth="1"/>
    <col min="6672" max="6672" width="17.28515625" style="275" customWidth="1"/>
    <col min="6673" max="6673" width="20" style="275" customWidth="1"/>
    <col min="6674" max="6674" width="17.7109375" style="275" customWidth="1"/>
    <col min="6675" max="6675" width="16.28515625" style="275" customWidth="1"/>
    <col min="6676" max="6912" width="9.140625" style="275"/>
    <col min="6913" max="6913" width="6.28515625" style="275" customWidth="1"/>
    <col min="6914" max="6921" width="20.7109375" style="275" customWidth="1"/>
    <col min="6922" max="6922" width="17.28515625" style="275" bestFit="1" customWidth="1"/>
    <col min="6923" max="6923" width="20.7109375" style="275" customWidth="1"/>
    <col min="6924" max="6926" width="16.140625" style="275" bestFit="1" customWidth="1"/>
    <col min="6927" max="6927" width="20.28515625" style="275" customWidth="1"/>
    <col min="6928" max="6928" width="17.28515625" style="275" customWidth="1"/>
    <col min="6929" max="6929" width="20" style="275" customWidth="1"/>
    <col min="6930" max="6930" width="17.7109375" style="275" customWidth="1"/>
    <col min="6931" max="6931" width="16.28515625" style="275" customWidth="1"/>
    <col min="6932" max="7168" width="9.140625" style="275"/>
    <col min="7169" max="7169" width="6.28515625" style="275" customWidth="1"/>
    <col min="7170" max="7177" width="20.7109375" style="275" customWidth="1"/>
    <col min="7178" max="7178" width="17.28515625" style="275" bestFit="1" customWidth="1"/>
    <col min="7179" max="7179" width="20.7109375" style="275" customWidth="1"/>
    <col min="7180" max="7182" width="16.140625" style="275" bestFit="1" customWidth="1"/>
    <col min="7183" max="7183" width="20.28515625" style="275" customWidth="1"/>
    <col min="7184" max="7184" width="17.28515625" style="275" customWidth="1"/>
    <col min="7185" max="7185" width="20" style="275" customWidth="1"/>
    <col min="7186" max="7186" width="17.7109375" style="275" customWidth="1"/>
    <col min="7187" max="7187" width="16.28515625" style="275" customWidth="1"/>
    <col min="7188" max="7424" width="9.140625" style="275"/>
    <col min="7425" max="7425" width="6.28515625" style="275" customWidth="1"/>
    <col min="7426" max="7433" width="20.7109375" style="275" customWidth="1"/>
    <col min="7434" max="7434" width="17.28515625" style="275" bestFit="1" customWidth="1"/>
    <col min="7435" max="7435" width="20.7109375" style="275" customWidth="1"/>
    <col min="7436" max="7438" width="16.140625" style="275" bestFit="1" customWidth="1"/>
    <col min="7439" max="7439" width="20.28515625" style="275" customWidth="1"/>
    <col min="7440" max="7440" width="17.28515625" style="275" customWidth="1"/>
    <col min="7441" max="7441" width="20" style="275" customWidth="1"/>
    <col min="7442" max="7442" width="17.7109375" style="275" customWidth="1"/>
    <col min="7443" max="7443" width="16.28515625" style="275" customWidth="1"/>
    <col min="7444" max="7680" width="9.140625" style="275"/>
    <col min="7681" max="7681" width="6.28515625" style="275" customWidth="1"/>
    <col min="7682" max="7689" width="20.7109375" style="275" customWidth="1"/>
    <col min="7690" max="7690" width="17.28515625" style="275" bestFit="1" customWidth="1"/>
    <col min="7691" max="7691" width="20.7109375" style="275" customWidth="1"/>
    <col min="7692" max="7694" width="16.140625" style="275" bestFit="1" customWidth="1"/>
    <col min="7695" max="7695" width="20.28515625" style="275" customWidth="1"/>
    <col min="7696" max="7696" width="17.28515625" style="275" customWidth="1"/>
    <col min="7697" max="7697" width="20" style="275" customWidth="1"/>
    <col min="7698" max="7698" width="17.7109375" style="275" customWidth="1"/>
    <col min="7699" max="7699" width="16.28515625" style="275" customWidth="1"/>
    <col min="7700" max="7936" width="9.140625" style="275"/>
    <col min="7937" max="7937" width="6.28515625" style="275" customWidth="1"/>
    <col min="7938" max="7945" width="20.7109375" style="275" customWidth="1"/>
    <col min="7946" max="7946" width="17.28515625" style="275" bestFit="1" customWidth="1"/>
    <col min="7947" max="7947" width="20.7109375" style="275" customWidth="1"/>
    <col min="7948" max="7950" width="16.140625" style="275" bestFit="1" customWidth="1"/>
    <col min="7951" max="7951" width="20.28515625" style="275" customWidth="1"/>
    <col min="7952" max="7952" width="17.28515625" style="275" customWidth="1"/>
    <col min="7953" max="7953" width="20" style="275" customWidth="1"/>
    <col min="7954" max="7954" width="17.7109375" style="275" customWidth="1"/>
    <col min="7955" max="7955" width="16.28515625" style="275" customWidth="1"/>
    <col min="7956" max="8192" width="9.140625" style="275"/>
    <col min="8193" max="8193" width="6.28515625" style="275" customWidth="1"/>
    <col min="8194" max="8201" width="20.7109375" style="275" customWidth="1"/>
    <col min="8202" max="8202" width="17.28515625" style="275" bestFit="1" customWidth="1"/>
    <col min="8203" max="8203" width="20.7109375" style="275" customWidth="1"/>
    <col min="8204" max="8206" width="16.140625" style="275" bestFit="1" customWidth="1"/>
    <col min="8207" max="8207" width="20.28515625" style="275" customWidth="1"/>
    <col min="8208" max="8208" width="17.28515625" style="275" customWidth="1"/>
    <col min="8209" max="8209" width="20" style="275" customWidth="1"/>
    <col min="8210" max="8210" width="17.7109375" style="275" customWidth="1"/>
    <col min="8211" max="8211" width="16.28515625" style="275" customWidth="1"/>
    <col min="8212" max="8448" width="9.140625" style="275"/>
    <col min="8449" max="8449" width="6.28515625" style="275" customWidth="1"/>
    <col min="8450" max="8457" width="20.7109375" style="275" customWidth="1"/>
    <col min="8458" max="8458" width="17.28515625" style="275" bestFit="1" customWidth="1"/>
    <col min="8459" max="8459" width="20.7109375" style="275" customWidth="1"/>
    <col min="8460" max="8462" width="16.140625" style="275" bestFit="1" customWidth="1"/>
    <col min="8463" max="8463" width="20.28515625" style="275" customWidth="1"/>
    <col min="8464" max="8464" width="17.28515625" style="275" customWidth="1"/>
    <col min="8465" max="8465" width="20" style="275" customWidth="1"/>
    <col min="8466" max="8466" width="17.7109375" style="275" customWidth="1"/>
    <col min="8467" max="8467" width="16.28515625" style="275" customWidth="1"/>
    <col min="8468" max="8704" width="9.140625" style="275"/>
    <col min="8705" max="8705" width="6.28515625" style="275" customWidth="1"/>
    <col min="8706" max="8713" width="20.7109375" style="275" customWidth="1"/>
    <col min="8714" max="8714" width="17.28515625" style="275" bestFit="1" customWidth="1"/>
    <col min="8715" max="8715" width="20.7109375" style="275" customWidth="1"/>
    <col min="8716" max="8718" width="16.140625" style="275" bestFit="1" customWidth="1"/>
    <col min="8719" max="8719" width="20.28515625" style="275" customWidth="1"/>
    <col min="8720" max="8720" width="17.28515625" style="275" customWidth="1"/>
    <col min="8721" max="8721" width="20" style="275" customWidth="1"/>
    <col min="8722" max="8722" width="17.7109375" style="275" customWidth="1"/>
    <col min="8723" max="8723" width="16.28515625" style="275" customWidth="1"/>
    <col min="8724" max="8960" width="9.140625" style="275"/>
    <col min="8961" max="8961" width="6.28515625" style="275" customWidth="1"/>
    <col min="8962" max="8969" width="20.7109375" style="275" customWidth="1"/>
    <col min="8970" max="8970" width="17.28515625" style="275" bestFit="1" customWidth="1"/>
    <col min="8971" max="8971" width="20.7109375" style="275" customWidth="1"/>
    <col min="8972" max="8974" width="16.140625" style="275" bestFit="1" customWidth="1"/>
    <col min="8975" max="8975" width="20.28515625" style="275" customWidth="1"/>
    <col min="8976" max="8976" width="17.28515625" style="275" customWidth="1"/>
    <col min="8977" max="8977" width="20" style="275" customWidth="1"/>
    <col min="8978" max="8978" width="17.7109375" style="275" customWidth="1"/>
    <col min="8979" max="8979" width="16.28515625" style="275" customWidth="1"/>
    <col min="8980" max="9216" width="9.140625" style="275"/>
    <col min="9217" max="9217" width="6.28515625" style="275" customWidth="1"/>
    <col min="9218" max="9225" width="20.7109375" style="275" customWidth="1"/>
    <col min="9226" max="9226" width="17.28515625" style="275" bestFit="1" customWidth="1"/>
    <col min="9227" max="9227" width="20.7109375" style="275" customWidth="1"/>
    <col min="9228" max="9230" width="16.140625" style="275" bestFit="1" customWidth="1"/>
    <col min="9231" max="9231" width="20.28515625" style="275" customWidth="1"/>
    <col min="9232" max="9232" width="17.28515625" style="275" customWidth="1"/>
    <col min="9233" max="9233" width="20" style="275" customWidth="1"/>
    <col min="9234" max="9234" width="17.7109375" style="275" customWidth="1"/>
    <col min="9235" max="9235" width="16.28515625" style="275" customWidth="1"/>
    <col min="9236" max="9472" width="9.140625" style="275"/>
    <col min="9473" max="9473" width="6.28515625" style="275" customWidth="1"/>
    <col min="9474" max="9481" width="20.7109375" style="275" customWidth="1"/>
    <col min="9482" max="9482" width="17.28515625" style="275" bestFit="1" customWidth="1"/>
    <col min="9483" max="9483" width="20.7109375" style="275" customWidth="1"/>
    <col min="9484" max="9486" width="16.140625" style="275" bestFit="1" customWidth="1"/>
    <col min="9487" max="9487" width="20.28515625" style="275" customWidth="1"/>
    <col min="9488" max="9488" width="17.28515625" style="275" customWidth="1"/>
    <col min="9489" max="9489" width="20" style="275" customWidth="1"/>
    <col min="9490" max="9490" width="17.7109375" style="275" customWidth="1"/>
    <col min="9491" max="9491" width="16.28515625" style="275" customWidth="1"/>
    <col min="9492" max="9728" width="9.140625" style="275"/>
    <col min="9729" max="9729" width="6.28515625" style="275" customWidth="1"/>
    <col min="9730" max="9737" width="20.7109375" style="275" customWidth="1"/>
    <col min="9738" max="9738" width="17.28515625" style="275" bestFit="1" customWidth="1"/>
    <col min="9739" max="9739" width="20.7109375" style="275" customWidth="1"/>
    <col min="9740" max="9742" width="16.140625" style="275" bestFit="1" customWidth="1"/>
    <col min="9743" max="9743" width="20.28515625" style="275" customWidth="1"/>
    <col min="9744" max="9744" width="17.28515625" style="275" customWidth="1"/>
    <col min="9745" max="9745" width="20" style="275" customWidth="1"/>
    <col min="9746" max="9746" width="17.7109375" style="275" customWidth="1"/>
    <col min="9747" max="9747" width="16.28515625" style="275" customWidth="1"/>
    <col min="9748" max="9984" width="9.140625" style="275"/>
    <col min="9985" max="9985" width="6.28515625" style="275" customWidth="1"/>
    <col min="9986" max="9993" width="20.7109375" style="275" customWidth="1"/>
    <col min="9994" max="9994" width="17.28515625" style="275" bestFit="1" customWidth="1"/>
    <col min="9995" max="9995" width="20.7109375" style="275" customWidth="1"/>
    <col min="9996" max="9998" width="16.140625" style="275" bestFit="1" customWidth="1"/>
    <col min="9999" max="9999" width="20.28515625" style="275" customWidth="1"/>
    <col min="10000" max="10000" width="17.28515625" style="275" customWidth="1"/>
    <col min="10001" max="10001" width="20" style="275" customWidth="1"/>
    <col min="10002" max="10002" width="17.7109375" style="275" customWidth="1"/>
    <col min="10003" max="10003" width="16.28515625" style="275" customWidth="1"/>
    <col min="10004" max="10240" width="9.140625" style="275"/>
    <col min="10241" max="10241" width="6.28515625" style="275" customWidth="1"/>
    <col min="10242" max="10249" width="20.7109375" style="275" customWidth="1"/>
    <col min="10250" max="10250" width="17.28515625" style="275" bestFit="1" customWidth="1"/>
    <col min="10251" max="10251" width="20.7109375" style="275" customWidth="1"/>
    <col min="10252" max="10254" width="16.140625" style="275" bestFit="1" customWidth="1"/>
    <col min="10255" max="10255" width="20.28515625" style="275" customWidth="1"/>
    <col min="10256" max="10256" width="17.28515625" style="275" customWidth="1"/>
    <col min="10257" max="10257" width="20" style="275" customWidth="1"/>
    <col min="10258" max="10258" width="17.7109375" style="275" customWidth="1"/>
    <col min="10259" max="10259" width="16.28515625" style="275" customWidth="1"/>
    <col min="10260" max="10496" width="9.140625" style="275"/>
    <col min="10497" max="10497" width="6.28515625" style="275" customWidth="1"/>
    <col min="10498" max="10505" width="20.7109375" style="275" customWidth="1"/>
    <col min="10506" max="10506" width="17.28515625" style="275" bestFit="1" customWidth="1"/>
    <col min="10507" max="10507" width="20.7109375" style="275" customWidth="1"/>
    <col min="10508" max="10510" width="16.140625" style="275" bestFit="1" customWidth="1"/>
    <col min="10511" max="10511" width="20.28515625" style="275" customWidth="1"/>
    <col min="10512" max="10512" width="17.28515625" style="275" customWidth="1"/>
    <col min="10513" max="10513" width="20" style="275" customWidth="1"/>
    <col min="10514" max="10514" width="17.7109375" style="275" customWidth="1"/>
    <col min="10515" max="10515" width="16.28515625" style="275" customWidth="1"/>
    <col min="10516" max="10752" width="9.140625" style="275"/>
    <col min="10753" max="10753" width="6.28515625" style="275" customWidth="1"/>
    <col min="10754" max="10761" width="20.7109375" style="275" customWidth="1"/>
    <col min="10762" max="10762" width="17.28515625" style="275" bestFit="1" customWidth="1"/>
    <col min="10763" max="10763" width="20.7109375" style="275" customWidth="1"/>
    <col min="10764" max="10766" width="16.140625" style="275" bestFit="1" customWidth="1"/>
    <col min="10767" max="10767" width="20.28515625" style="275" customWidth="1"/>
    <col min="10768" max="10768" width="17.28515625" style="275" customWidth="1"/>
    <col min="10769" max="10769" width="20" style="275" customWidth="1"/>
    <col min="10770" max="10770" width="17.7109375" style="275" customWidth="1"/>
    <col min="10771" max="10771" width="16.28515625" style="275" customWidth="1"/>
    <col min="10772" max="11008" width="9.140625" style="275"/>
    <col min="11009" max="11009" width="6.28515625" style="275" customWidth="1"/>
    <col min="11010" max="11017" width="20.7109375" style="275" customWidth="1"/>
    <col min="11018" max="11018" width="17.28515625" style="275" bestFit="1" customWidth="1"/>
    <col min="11019" max="11019" width="20.7109375" style="275" customWidth="1"/>
    <col min="11020" max="11022" width="16.140625" style="275" bestFit="1" customWidth="1"/>
    <col min="11023" max="11023" width="20.28515625" style="275" customWidth="1"/>
    <col min="11024" max="11024" width="17.28515625" style="275" customWidth="1"/>
    <col min="11025" max="11025" width="20" style="275" customWidth="1"/>
    <col min="11026" max="11026" width="17.7109375" style="275" customWidth="1"/>
    <col min="11027" max="11027" width="16.28515625" style="275" customWidth="1"/>
    <col min="11028" max="11264" width="9.140625" style="275"/>
    <col min="11265" max="11265" width="6.28515625" style="275" customWidth="1"/>
    <col min="11266" max="11273" width="20.7109375" style="275" customWidth="1"/>
    <col min="11274" max="11274" width="17.28515625" style="275" bestFit="1" customWidth="1"/>
    <col min="11275" max="11275" width="20.7109375" style="275" customWidth="1"/>
    <col min="11276" max="11278" width="16.140625" style="275" bestFit="1" customWidth="1"/>
    <col min="11279" max="11279" width="20.28515625" style="275" customWidth="1"/>
    <col min="11280" max="11280" width="17.28515625" style="275" customWidth="1"/>
    <col min="11281" max="11281" width="20" style="275" customWidth="1"/>
    <col min="11282" max="11282" width="17.7109375" style="275" customWidth="1"/>
    <col min="11283" max="11283" width="16.28515625" style="275" customWidth="1"/>
    <col min="11284" max="11520" width="9.140625" style="275"/>
    <col min="11521" max="11521" width="6.28515625" style="275" customWidth="1"/>
    <col min="11522" max="11529" width="20.7109375" style="275" customWidth="1"/>
    <col min="11530" max="11530" width="17.28515625" style="275" bestFit="1" customWidth="1"/>
    <col min="11531" max="11531" width="20.7109375" style="275" customWidth="1"/>
    <col min="11532" max="11534" width="16.140625" style="275" bestFit="1" customWidth="1"/>
    <col min="11535" max="11535" width="20.28515625" style="275" customWidth="1"/>
    <col min="11536" max="11536" width="17.28515625" style="275" customWidth="1"/>
    <col min="11537" max="11537" width="20" style="275" customWidth="1"/>
    <col min="11538" max="11538" width="17.7109375" style="275" customWidth="1"/>
    <col min="11539" max="11539" width="16.28515625" style="275" customWidth="1"/>
    <col min="11540" max="11776" width="9.140625" style="275"/>
    <col min="11777" max="11777" width="6.28515625" style="275" customWidth="1"/>
    <col min="11778" max="11785" width="20.7109375" style="275" customWidth="1"/>
    <col min="11786" max="11786" width="17.28515625" style="275" bestFit="1" customWidth="1"/>
    <col min="11787" max="11787" width="20.7109375" style="275" customWidth="1"/>
    <col min="11788" max="11790" width="16.140625" style="275" bestFit="1" customWidth="1"/>
    <col min="11791" max="11791" width="20.28515625" style="275" customWidth="1"/>
    <col min="11792" max="11792" width="17.28515625" style="275" customWidth="1"/>
    <col min="11793" max="11793" width="20" style="275" customWidth="1"/>
    <col min="11794" max="11794" width="17.7109375" style="275" customWidth="1"/>
    <col min="11795" max="11795" width="16.28515625" style="275" customWidth="1"/>
    <col min="11796" max="12032" width="9.140625" style="275"/>
    <col min="12033" max="12033" width="6.28515625" style="275" customWidth="1"/>
    <col min="12034" max="12041" width="20.7109375" style="275" customWidth="1"/>
    <col min="12042" max="12042" width="17.28515625" style="275" bestFit="1" customWidth="1"/>
    <col min="12043" max="12043" width="20.7109375" style="275" customWidth="1"/>
    <col min="12044" max="12046" width="16.140625" style="275" bestFit="1" customWidth="1"/>
    <col min="12047" max="12047" width="20.28515625" style="275" customWidth="1"/>
    <col min="12048" max="12048" width="17.28515625" style="275" customWidth="1"/>
    <col min="12049" max="12049" width="20" style="275" customWidth="1"/>
    <col min="12050" max="12050" width="17.7109375" style="275" customWidth="1"/>
    <col min="12051" max="12051" width="16.28515625" style="275" customWidth="1"/>
    <col min="12052" max="12288" width="9.140625" style="275"/>
    <col min="12289" max="12289" width="6.28515625" style="275" customWidth="1"/>
    <col min="12290" max="12297" width="20.7109375" style="275" customWidth="1"/>
    <col min="12298" max="12298" width="17.28515625" style="275" bestFit="1" customWidth="1"/>
    <col min="12299" max="12299" width="20.7109375" style="275" customWidth="1"/>
    <col min="12300" max="12302" width="16.140625" style="275" bestFit="1" customWidth="1"/>
    <col min="12303" max="12303" width="20.28515625" style="275" customWidth="1"/>
    <col min="12304" max="12304" width="17.28515625" style="275" customWidth="1"/>
    <col min="12305" max="12305" width="20" style="275" customWidth="1"/>
    <col min="12306" max="12306" width="17.7109375" style="275" customWidth="1"/>
    <col min="12307" max="12307" width="16.28515625" style="275" customWidth="1"/>
    <col min="12308" max="12544" width="9.140625" style="275"/>
    <col min="12545" max="12545" width="6.28515625" style="275" customWidth="1"/>
    <col min="12546" max="12553" width="20.7109375" style="275" customWidth="1"/>
    <col min="12554" max="12554" width="17.28515625" style="275" bestFit="1" customWidth="1"/>
    <col min="12555" max="12555" width="20.7109375" style="275" customWidth="1"/>
    <col min="12556" max="12558" width="16.140625" style="275" bestFit="1" customWidth="1"/>
    <col min="12559" max="12559" width="20.28515625" style="275" customWidth="1"/>
    <col min="12560" max="12560" width="17.28515625" style="275" customWidth="1"/>
    <col min="12561" max="12561" width="20" style="275" customWidth="1"/>
    <col min="12562" max="12562" width="17.7109375" style="275" customWidth="1"/>
    <col min="12563" max="12563" width="16.28515625" style="275" customWidth="1"/>
    <col min="12564" max="12800" width="9.140625" style="275"/>
    <col min="12801" max="12801" width="6.28515625" style="275" customWidth="1"/>
    <col min="12802" max="12809" width="20.7109375" style="275" customWidth="1"/>
    <col min="12810" max="12810" width="17.28515625" style="275" bestFit="1" customWidth="1"/>
    <col min="12811" max="12811" width="20.7109375" style="275" customWidth="1"/>
    <col min="12812" max="12814" width="16.140625" style="275" bestFit="1" customWidth="1"/>
    <col min="12815" max="12815" width="20.28515625" style="275" customWidth="1"/>
    <col min="12816" max="12816" width="17.28515625" style="275" customWidth="1"/>
    <col min="12817" max="12817" width="20" style="275" customWidth="1"/>
    <col min="12818" max="12818" width="17.7109375" style="275" customWidth="1"/>
    <col min="12819" max="12819" width="16.28515625" style="275" customWidth="1"/>
    <col min="12820" max="13056" width="9.140625" style="275"/>
    <col min="13057" max="13057" width="6.28515625" style="275" customWidth="1"/>
    <col min="13058" max="13065" width="20.7109375" style="275" customWidth="1"/>
    <col min="13066" max="13066" width="17.28515625" style="275" bestFit="1" customWidth="1"/>
    <col min="13067" max="13067" width="20.7109375" style="275" customWidth="1"/>
    <col min="13068" max="13070" width="16.140625" style="275" bestFit="1" customWidth="1"/>
    <col min="13071" max="13071" width="20.28515625" style="275" customWidth="1"/>
    <col min="13072" max="13072" width="17.28515625" style="275" customWidth="1"/>
    <col min="13073" max="13073" width="20" style="275" customWidth="1"/>
    <col min="13074" max="13074" width="17.7109375" style="275" customWidth="1"/>
    <col min="13075" max="13075" width="16.28515625" style="275" customWidth="1"/>
    <col min="13076" max="13312" width="9.140625" style="275"/>
    <col min="13313" max="13313" width="6.28515625" style="275" customWidth="1"/>
    <col min="13314" max="13321" width="20.7109375" style="275" customWidth="1"/>
    <col min="13322" max="13322" width="17.28515625" style="275" bestFit="1" customWidth="1"/>
    <col min="13323" max="13323" width="20.7109375" style="275" customWidth="1"/>
    <col min="13324" max="13326" width="16.140625" style="275" bestFit="1" customWidth="1"/>
    <col min="13327" max="13327" width="20.28515625" style="275" customWidth="1"/>
    <col min="13328" max="13328" width="17.28515625" style="275" customWidth="1"/>
    <col min="13329" max="13329" width="20" style="275" customWidth="1"/>
    <col min="13330" max="13330" width="17.7109375" style="275" customWidth="1"/>
    <col min="13331" max="13331" width="16.28515625" style="275" customWidth="1"/>
    <col min="13332" max="13568" width="9.140625" style="275"/>
    <col min="13569" max="13569" width="6.28515625" style="275" customWidth="1"/>
    <col min="13570" max="13577" width="20.7109375" style="275" customWidth="1"/>
    <col min="13578" max="13578" width="17.28515625" style="275" bestFit="1" customWidth="1"/>
    <col min="13579" max="13579" width="20.7109375" style="275" customWidth="1"/>
    <col min="13580" max="13582" width="16.140625" style="275" bestFit="1" customWidth="1"/>
    <col min="13583" max="13583" width="20.28515625" style="275" customWidth="1"/>
    <col min="13584" max="13584" width="17.28515625" style="275" customWidth="1"/>
    <col min="13585" max="13585" width="20" style="275" customWidth="1"/>
    <col min="13586" max="13586" width="17.7109375" style="275" customWidth="1"/>
    <col min="13587" max="13587" width="16.28515625" style="275" customWidth="1"/>
    <col min="13588" max="13824" width="9.140625" style="275"/>
    <col min="13825" max="13825" width="6.28515625" style="275" customWidth="1"/>
    <col min="13826" max="13833" width="20.7109375" style="275" customWidth="1"/>
    <col min="13834" max="13834" width="17.28515625" style="275" bestFit="1" customWidth="1"/>
    <col min="13835" max="13835" width="20.7109375" style="275" customWidth="1"/>
    <col min="13836" max="13838" width="16.140625" style="275" bestFit="1" customWidth="1"/>
    <col min="13839" max="13839" width="20.28515625" style="275" customWidth="1"/>
    <col min="13840" max="13840" width="17.28515625" style="275" customWidth="1"/>
    <col min="13841" max="13841" width="20" style="275" customWidth="1"/>
    <col min="13842" max="13842" width="17.7109375" style="275" customWidth="1"/>
    <col min="13843" max="13843" width="16.28515625" style="275" customWidth="1"/>
    <col min="13844" max="14080" width="9.140625" style="275"/>
    <col min="14081" max="14081" width="6.28515625" style="275" customWidth="1"/>
    <col min="14082" max="14089" width="20.7109375" style="275" customWidth="1"/>
    <col min="14090" max="14090" width="17.28515625" style="275" bestFit="1" customWidth="1"/>
    <col min="14091" max="14091" width="20.7109375" style="275" customWidth="1"/>
    <col min="14092" max="14094" width="16.140625" style="275" bestFit="1" customWidth="1"/>
    <col min="14095" max="14095" width="20.28515625" style="275" customWidth="1"/>
    <col min="14096" max="14096" width="17.28515625" style="275" customWidth="1"/>
    <col min="14097" max="14097" width="20" style="275" customWidth="1"/>
    <col min="14098" max="14098" width="17.7109375" style="275" customWidth="1"/>
    <col min="14099" max="14099" width="16.28515625" style="275" customWidth="1"/>
    <col min="14100" max="14336" width="9.140625" style="275"/>
    <col min="14337" max="14337" width="6.28515625" style="275" customWidth="1"/>
    <col min="14338" max="14345" width="20.7109375" style="275" customWidth="1"/>
    <col min="14346" max="14346" width="17.28515625" style="275" bestFit="1" customWidth="1"/>
    <col min="14347" max="14347" width="20.7109375" style="275" customWidth="1"/>
    <col min="14348" max="14350" width="16.140625" style="275" bestFit="1" customWidth="1"/>
    <col min="14351" max="14351" width="20.28515625" style="275" customWidth="1"/>
    <col min="14352" max="14352" width="17.28515625" style="275" customWidth="1"/>
    <col min="14353" max="14353" width="20" style="275" customWidth="1"/>
    <col min="14354" max="14354" width="17.7109375" style="275" customWidth="1"/>
    <col min="14355" max="14355" width="16.28515625" style="275" customWidth="1"/>
    <col min="14356" max="14592" width="9.140625" style="275"/>
    <col min="14593" max="14593" width="6.28515625" style="275" customWidth="1"/>
    <col min="14594" max="14601" width="20.7109375" style="275" customWidth="1"/>
    <col min="14602" max="14602" width="17.28515625" style="275" bestFit="1" customWidth="1"/>
    <col min="14603" max="14603" width="20.7109375" style="275" customWidth="1"/>
    <col min="14604" max="14606" width="16.140625" style="275" bestFit="1" customWidth="1"/>
    <col min="14607" max="14607" width="20.28515625" style="275" customWidth="1"/>
    <col min="14608" max="14608" width="17.28515625" style="275" customWidth="1"/>
    <col min="14609" max="14609" width="20" style="275" customWidth="1"/>
    <col min="14610" max="14610" width="17.7109375" style="275" customWidth="1"/>
    <col min="14611" max="14611" width="16.28515625" style="275" customWidth="1"/>
    <col min="14612" max="14848" width="9.140625" style="275"/>
    <col min="14849" max="14849" width="6.28515625" style="275" customWidth="1"/>
    <col min="14850" max="14857" width="20.7109375" style="275" customWidth="1"/>
    <col min="14858" max="14858" width="17.28515625" style="275" bestFit="1" customWidth="1"/>
    <col min="14859" max="14859" width="20.7109375" style="275" customWidth="1"/>
    <col min="14860" max="14862" width="16.140625" style="275" bestFit="1" customWidth="1"/>
    <col min="14863" max="14863" width="20.28515625" style="275" customWidth="1"/>
    <col min="14864" max="14864" width="17.28515625" style="275" customWidth="1"/>
    <col min="14865" max="14865" width="20" style="275" customWidth="1"/>
    <col min="14866" max="14866" width="17.7109375" style="275" customWidth="1"/>
    <col min="14867" max="14867" width="16.28515625" style="275" customWidth="1"/>
    <col min="14868" max="15104" width="9.140625" style="275"/>
    <col min="15105" max="15105" width="6.28515625" style="275" customWidth="1"/>
    <col min="15106" max="15113" width="20.7109375" style="275" customWidth="1"/>
    <col min="15114" max="15114" width="17.28515625" style="275" bestFit="1" customWidth="1"/>
    <col min="15115" max="15115" width="20.7109375" style="275" customWidth="1"/>
    <col min="15116" max="15118" width="16.140625" style="275" bestFit="1" customWidth="1"/>
    <col min="15119" max="15119" width="20.28515625" style="275" customWidth="1"/>
    <col min="15120" max="15120" width="17.28515625" style="275" customWidth="1"/>
    <col min="15121" max="15121" width="20" style="275" customWidth="1"/>
    <col min="15122" max="15122" width="17.7109375" style="275" customWidth="1"/>
    <col min="15123" max="15123" width="16.28515625" style="275" customWidth="1"/>
    <col min="15124" max="15360" width="9.140625" style="275"/>
    <col min="15361" max="15361" width="6.28515625" style="275" customWidth="1"/>
    <col min="15362" max="15369" width="20.7109375" style="275" customWidth="1"/>
    <col min="15370" max="15370" width="17.28515625" style="275" bestFit="1" customWidth="1"/>
    <col min="15371" max="15371" width="20.7109375" style="275" customWidth="1"/>
    <col min="15372" max="15374" width="16.140625" style="275" bestFit="1" customWidth="1"/>
    <col min="15375" max="15375" width="20.28515625" style="275" customWidth="1"/>
    <col min="15376" max="15376" width="17.28515625" style="275" customWidth="1"/>
    <col min="15377" max="15377" width="20" style="275" customWidth="1"/>
    <col min="15378" max="15378" width="17.7109375" style="275" customWidth="1"/>
    <col min="15379" max="15379" width="16.28515625" style="275" customWidth="1"/>
    <col min="15380" max="15616" width="9.140625" style="275"/>
    <col min="15617" max="15617" width="6.28515625" style="275" customWidth="1"/>
    <col min="15618" max="15625" width="20.7109375" style="275" customWidth="1"/>
    <col min="15626" max="15626" width="17.28515625" style="275" bestFit="1" customWidth="1"/>
    <col min="15627" max="15627" width="20.7109375" style="275" customWidth="1"/>
    <col min="15628" max="15630" width="16.140625" style="275" bestFit="1" customWidth="1"/>
    <col min="15631" max="15631" width="20.28515625" style="275" customWidth="1"/>
    <col min="15632" max="15632" width="17.28515625" style="275" customWidth="1"/>
    <col min="15633" max="15633" width="20" style="275" customWidth="1"/>
    <col min="15634" max="15634" width="17.7109375" style="275" customWidth="1"/>
    <col min="15635" max="15635" width="16.28515625" style="275" customWidth="1"/>
    <col min="15636" max="15872" width="9.140625" style="275"/>
    <col min="15873" max="15873" width="6.28515625" style="275" customWidth="1"/>
    <col min="15874" max="15881" width="20.7109375" style="275" customWidth="1"/>
    <col min="15882" max="15882" width="17.28515625" style="275" bestFit="1" customWidth="1"/>
    <col min="15883" max="15883" width="20.7109375" style="275" customWidth="1"/>
    <col min="15884" max="15886" width="16.140625" style="275" bestFit="1" customWidth="1"/>
    <col min="15887" max="15887" width="20.28515625" style="275" customWidth="1"/>
    <col min="15888" max="15888" width="17.28515625" style="275" customWidth="1"/>
    <col min="15889" max="15889" width="20" style="275" customWidth="1"/>
    <col min="15890" max="15890" width="17.7109375" style="275" customWidth="1"/>
    <col min="15891" max="15891" width="16.28515625" style="275" customWidth="1"/>
    <col min="15892" max="16128" width="9.140625" style="275"/>
    <col min="16129" max="16129" width="6.28515625" style="275" customWidth="1"/>
    <col min="16130" max="16137" width="20.7109375" style="275" customWidth="1"/>
    <col min="16138" max="16138" width="17.28515625" style="275" bestFit="1" customWidth="1"/>
    <col min="16139" max="16139" width="20.7109375" style="275" customWidth="1"/>
    <col min="16140" max="16142" width="16.140625" style="275" bestFit="1" customWidth="1"/>
    <col min="16143" max="16143" width="20.28515625" style="275" customWidth="1"/>
    <col min="16144" max="16144" width="17.28515625" style="275" customWidth="1"/>
    <col min="16145" max="16145" width="20" style="275" customWidth="1"/>
    <col min="16146" max="16146" width="17.7109375" style="275" customWidth="1"/>
    <col min="16147" max="16147" width="16.28515625" style="275" customWidth="1"/>
    <col min="16148" max="16384" width="9.140625" style="275"/>
  </cols>
  <sheetData>
    <row r="3" spans="1:19" s="261" customFormat="1" ht="23.25">
      <c r="A3" s="318" t="s">
        <v>487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</row>
    <row r="4" spans="1:19" s="261" customFormat="1" ht="27.75" customHeight="1">
      <c r="A4" s="319" t="s">
        <v>10</v>
      </c>
      <c r="B4" s="319" t="s">
        <v>488</v>
      </c>
      <c r="C4" s="324" t="s">
        <v>489</v>
      </c>
      <c r="D4" s="325"/>
      <c r="E4" s="326"/>
      <c r="F4" s="330" t="s">
        <v>490</v>
      </c>
      <c r="G4" s="331"/>
      <c r="H4" s="332"/>
      <c r="I4" s="336" t="s">
        <v>491</v>
      </c>
      <c r="J4" s="339" t="s">
        <v>492</v>
      </c>
      <c r="K4" s="340"/>
      <c r="L4" s="262" t="s">
        <v>493</v>
      </c>
    </row>
    <row r="5" spans="1:19" s="261" customFormat="1" ht="27" customHeight="1">
      <c r="A5" s="320"/>
      <c r="B5" s="322"/>
      <c r="C5" s="327"/>
      <c r="D5" s="328"/>
      <c r="E5" s="329"/>
      <c r="F5" s="333"/>
      <c r="G5" s="334"/>
      <c r="H5" s="335"/>
      <c r="I5" s="337"/>
      <c r="J5" s="341">
        <v>1</v>
      </c>
      <c r="K5" s="341">
        <v>0.8</v>
      </c>
      <c r="L5" s="263" t="s">
        <v>494</v>
      </c>
    </row>
    <row r="6" spans="1:19" s="261" customFormat="1" ht="27" customHeight="1">
      <c r="A6" s="321"/>
      <c r="B6" s="323"/>
      <c r="C6" s="264" t="s">
        <v>473</v>
      </c>
      <c r="D6" s="264" t="s">
        <v>474</v>
      </c>
      <c r="E6" s="264" t="s">
        <v>475</v>
      </c>
      <c r="F6" s="265" t="s">
        <v>473</v>
      </c>
      <c r="G6" s="265" t="s">
        <v>474</v>
      </c>
      <c r="H6" s="265" t="s">
        <v>475</v>
      </c>
      <c r="I6" s="338"/>
      <c r="J6" s="321"/>
      <c r="K6" s="321"/>
      <c r="L6" s="266">
        <v>1</v>
      </c>
    </row>
    <row r="7" spans="1:19">
      <c r="A7" s="267">
        <v>1</v>
      </c>
      <c r="B7" s="268" t="s">
        <v>100</v>
      </c>
      <c r="C7" s="269">
        <v>19815000</v>
      </c>
      <c r="D7" s="269">
        <v>12687000</v>
      </c>
      <c r="E7" s="269">
        <v>4931000</v>
      </c>
      <c r="F7" s="270">
        <v>27086948.579999998</v>
      </c>
      <c r="G7" s="270">
        <v>84320965.010000005</v>
      </c>
      <c r="H7" s="270">
        <v>7334518.9500000002</v>
      </c>
      <c r="I7" s="271">
        <f t="shared" ref="I7:I23" si="0">SUM(C7:H7)</f>
        <v>156175432.53999999</v>
      </c>
      <c r="J7" s="272">
        <v>198280487.06062111</v>
      </c>
      <c r="K7" s="273">
        <f>+J7*80/100</f>
        <v>158624389.6484969</v>
      </c>
      <c r="L7" s="274">
        <f>I7*100/J7</f>
        <v>78.764902616086388</v>
      </c>
    </row>
    <row r="8" spans="1:19">
      <c r="A8" s="267">
        <v>2</v>
      </c>
      <c r="B8" s="268" t="s">
        <v>101</v>
      </c>
      <c r="C8" s="269">
        <v>5115000</v>
      </c>
      <c r="D8" s="269">
        <v>9029000</v>
      </c>
      <c r="E8" s="269">
        <v>1890000</v>
      </c>
      <c r="F8" s="270">
        <v>14415943.65</v>
      </c>
      <c r="G8" s="270">
        <v>10067863.58</v>
      </c>
      <c r="H8" s="270">
        <v>3461222.28</v>
      </c>
      <c r="I8" s="271">
        <f t="shared" si="0"/>
        <v>43979029.509999998</v>
      </c>
      <c r="J8" s="272">
        <v>58598643.503000006</v>
      </c>
      <c r="K8" s="273">
        <f t="shared" ref="K8:K22" si="1">+J8*80/100</f>
        <v>46878914.802400008</v>
      </c>
      <c r="L8" s="274">
        <f t="shared" ref="L8:L23" si="2">I8*100/J8</f>
        <v>75.051275730893764</v>
      </c>
      <c r="N8" s="276"/>
    </row>
    <row r="9" spans="1:19">
      <c r="A9" s="267">
        <v>3</v>
      </c>
      <c r="B9" s="268" t="s">
        <v>102</v>
      </c>
      <c r="C9" s="269">
        <v>3457000</v>
      </c>
      <c r="D9" s="269">
        <v>1218000</v>
      </c>
      <c r="E9" s="269">
        <v>1215000</v>
      </c>
      <c r="F9" s="270">
        <v>6959467.04</v>
      </c>
      <c r="G9" s="270">
        <v>1609649.61</v>
      </c>
      <c r="H9" s="270">
        <v>2092873.37</v>
      </c>
      <c r="I9" s="271">
        <f t="shared" si="0"/>
        <v>16551990.02</v>
      </c>
      <c r="J9" s="272">
        <v>20953913.851999998</v>
      </c>
      <c r="K9" s="273">
        <f t="shared" si="1"/>
        <v>16763131.081599999</v>
      </c>
      <c r="L9" s="274">
        <f t="shared" si="2"/>
        <v>78.99235501734276</v>
      </c>
    </row>
    <row r="10" spans="1:19" ht="29.25" customHeight="1">
      <c r="A10" s="267">
        <v>4</v>
      </c>
      <c r="B10" s="277" t="s">
        <v>103</v>
      </c>
      <c r="C10" s="269">
        <v>2820000</v>
      </c>
      <c r="D10" s="269">
        <v>1744000</v>
      </c>
      <c r="E10" s="269">
        <v>969000</v>
      </c>
      <c r="F10" s="270">
        <v>6007089.9299999997</v>
      </c>
      <c r="G10" s="270">
        <v>1345408.9</v>
      </c>
      <c r="H10" s="270">
        <v>1873971.75</v>
      </c>
      <c r="I10" s="271">
        <f t="shared" si="0"/>
        <v>14759470.58</v>
      </c>
      <c r="J10" s="272">
        <v>16007419.163999997</v>
      </c>
      <c r="K10" s="273">
        <f t="shared" si="1"/>
        <v>12805935.331199998</v>
      </c>
      <c r="L10" s="274">
        <f t="shared" si="2"/>
        <v>92.203936367165426</v>
      </c>
    </row>
    <row r="11" spans="1:19">
      <c r="A11" s="267">
        <v>5</v>
      </c>
      <c r="B11" s="268" t="s">
        <v>104</v>
      </c>
      <c r="C11" s="269">
        <v>3350000</v>
      </c>
      <c r="D11" s="269">
        <v>976000</v>
      </c>
      <c r="E11" s="269">
        <v>1051000</v>
      </c>
      <c r="F11" s="270">
        <v>4619485.1100000003</v>
      </c>
      <c r="G11" s="270">
        <v>1863786.65</v>
      </c>
      <c r="H11" s="270">
        <v>1452163.31</v>
      </c>
      <c r="I11" s="271">
        <f t="shared" si="0"/>
        <v>13312435.07</v>
      </c>
      <c r="J11" s="272">
        <v>11716799.096999995</v>
      </c>
      <c r="K11" s="273">
        <f t="shared" si="1"/>
        <v>9373439.277599996</v>
      </c>
      <c r="L11" s="278">
        <f t="shared" si="2"/>
        <v>113.61836078087705</v>
      </c>
    </row>
    <row r="12" spans="1:19">
      <c r="A12" s="267">
        <v>6</v>
      </c>
      <c r="B12" s="268" t="s">
        <v>105</v>
      </c>
      <c r="C12" s="269">
        <v>1498000</v>
      </c>
      <c r="D12" s="269">
        <v>344000</v>
      </c>
      <c r="E12" s="269">
        <v>736000</v>
      </c>
      <c r="F12" s="270">
        <v>4311789.95</v>
      </c>
      <c r="G12" s="270">
        <v>780528.44</v>
      </c>
      <c r="H12" s="270">
        <v>1312980.8799999999</v>
      </c>
      <c r="I12" s="271">
        <f t="shared" si="0"/>
        <v>8983299.2699999996</v>
      </c>
      <c r="J12" s="272">
        <v>10991397.342</v>
      </c>
      <c r="K12" s="273">
        <f t="shared" si="1"/>
        <v>8793117.8736000005</v>
      </c>
      <c r="L12" s="279">
        <f t="shared" si="2"/>
        <v>81.730274963978275</v>
      </c>
    </row>
    <row r="13" spans="1:19">
      <c r="A13" s="267">
        <v>7</v>
      </c>
      <c r="B13" s="268" t="s">
        <v>106</v>
      </c>
      <c r="C13" s="269">
        <v>5227000</v>
      </c>
      <c r="D13" s="269">
        <v>2493000</v>
      </c>
      <c r="E13" s="269">
        <v>2152000</v>
      </c>
      <c r="F13" s="270">
        <v>15817490.140000001</v>
      </c>
      <c r="G13" s="270">
        <v>4167235.49</v>
      </c>
      <c r="H13" s="270">
        <v>4341708.84</v>
      </c>
      <c r="I13" s="271">
        <f t="shared" si="0"/>
        <v>34198434.469999999</v>
      </c>
      <c r="J13" s="272">
        <v>45547607.342000008</v>
      </c>
      <c r="K13" s="273">
        <f t="shared" si="1"/>
        <v>36438085.873600006</v>
      </c>
      <c r="L13" s="279">
        <f t="shared" si="2"/>
        <v>75.082834128292845</v>
      </c>
    </row>
    <row r="14" spans="1:19">
      <c r="A14" s="267">
        <v>8</v>
      </c>
      <c r="B14" s="268" t="s">
        <v>107</v>
      </c>
      <c r="C14" s="269">
        <v>4432000</v>
      </c>
      <c r="D14" s="269">
        <v>1198000</v>
      </c>
      <c r="E14" s="269">
        <v>1118000</v>
      </c>
      <c r="F14" s="270">
        <v>5426618.5</v>
      </c>
      <c r="G14" s="270">
        <v>977215.69</v>
      </c>
      <c r="H14" s="270">
        <v>1575486.63</v>
      </c>
      <c r="I14" s="271">
        <f t="shared" si="0"/>
        <v>14727320.82</v>
      </c>
      <c r="J14" s="272">
        <v>13730398.313000001</v>
      </c>
      <c r="K14" s="273">
        <f t="shared" si="1"/>
        <v>10984318.6504</v>
      </c>
      <c r="L14" s="278">
        <f t="shared" si="2"/>
        <v>107.26069618866124</v>
      </c>
    </row>
    <row r="15" spans="1:19">
      <c r="A15" s="267">
        <v>9</v>
      </c>
      <c r="B15" s="268" t="s">
        <v>108</v>
      </c>
      <c r="C15" s="269">
        <v>3518000</v>
      </c>
      <c r="D15" s="269">
        <v>2004000</v>
      </c>
      <c r="E15" s="269">
        <v>1221000</v>
      </c>
      <c r="F15" s="270">
        <v>6355360.9400000004</v>
      </c>
      <c r="G15" s="270">
        <v>1439801.82</v>
      </c>
      <c r="H15" s="270">
        <v>1651289.29</v>
      </c>
      <c r="I15" s="271">
        <f t="shared" si="0"/>
        <v>16189452.050000001</v>
      </c>
      <c r="J15" s="272">
        <v>21027063.498</v>
      </c>
      <c r="K15" s="273">
        <f t="shared" si="1"/>
        <v>16821650.7984</v>
      </c>
      <c r="L15" s="279">
        <f t="shared" si="2"/>
        <v>76.993404483416654</v>
      </c>
    </row>
    <row r="16" spans="1:19">
      <c r="A16" s="267">
        <v>10</v>
      </c>
      <c r="B16" s="268" t="s">
        <v>109</v>
      </c>
      <c r="C16" s="269">
        <v>3603000</v>
      </c>
      <c r="D16" s="269">
        <v>1260000</v>
      </c>
      <c r="E16" s="269">
        <v>951000</v>
      </c>
      <c r="F16" s="270">
        <v>5119308.3600000003</v>
      </c>
      <c r="G16" s="270">
        <v>1281196.08</v>
      </c>
      <c r="H16" s="270">
        <v>1527361.43</v>
      </c>
      <c r="I16" s="271">
        <f t="shared" si="0"/>
        <v>13741865.869999999</v>
      </c>
      <c r="J16" s="272">
        <v>15327515.336000003</v>
      </c>
      <c r="K16" s="273">
        <f t="shared" si="1"/>
        <v>12262012.268800002</v>
      </c>
      <c r="L16" s="279">
        <f t="shared" si="2"/>
        <v>89.654882534837455</v>
      </c>
    </row>
    <row r="17" spans="1:12">
      <c r="A17" s="267">
        <v>11</v>
      </c>
      <c r="B17" s="268" t="s">
        <v>110</v>
      </c>
      <c r="C17" s="269">
        <v>3456000</v>
      </c>
      <c r="D17" s="269">
        <v>1366000</v>
      </c>
      <c r="E17" s="269">
        <v>1093000</v>
      </c>
      <c r="F17" s="270">
        <v>5543903.4100000001</v>
      </c>
      <c r="G17" s="270">
        <v>1143141.71</v>
      </c>
      <c r="H17" s="270">
        <v>1344681.8</v>
      </c>
      <c r="I17" s="271">
        <f t="shared" si="0"/>
        <v>13946726.920000002</v>
      </c>
      <c r="J17" s="272">
        <v>15795995.588</v>
      </c>
      <c r="K17" s="273">
        <f t="shared" si="1"/>
        <v>12636796.4704</v>
      </c>
      <c r="L17" s="279">
        <f t="shared" si="2"/>
        <v>88.292800807029465</v>
      </c>
    </row>
    <row r="18" spans="1:12">
      <c r="A18" s="267">
        <v>12</v>
      </c>
      <c r="B18" s="268" t="s">
        <v>111</v>
      </c>
      <c r="C18" s="269">
        <v>5397000</v>
      </c>
      <c r="D18" s="269">
        <v>2148000</v>
      </c>
      <c r="E18" s="269">
        <v>1882000</v>
      </c>
      <c r="F18" s="270">
        <v>14805720.689999999</v>
      </c>
      <c r="G18" s="270">
        <v>3954023.93</v>
      </c>
      <c r="H18" s="270">
        <v>4068201.16</v>
      </c>
      <c r="I18" s="271">
        <f t="shared" si="0"/>
        <v>32254945.779999997</v>
      </c>
      <c r="J18" s="272">
        <v>42948084.287</v>
      </c>
      <c r="K18" s="273">
        <f t="shared" si="1"/>
        <v>34358467.4296</v>
      </c>
      <c r="L18" s="279">
        <f t="shared" si="2"/>
        <v>75.102175837359241</v>
      </c>
    </row>
    <row r="19" spans="1:12">
      <c r="A19" s="267">
        <v>13</v>
      </c>
      <c r="B19" s="268" t="s">
        <v>112</v>
      </c>
      <c r="C19" s="269">
        <v>2509000</v>
      </c>
      <c r="D19" s="269">
        <v>513000</v>
      </c>
      <c r="E19" s="269">
        <v>549000</v>
      </c>
      <c r="F19" s="270">
        <v>2694472.58</v>
      </c>
      <c r="G19" s="270">
        <v>154701.13</v>
      </c>
      <c r="H19" s="270">
        <v>665351.43999999994</v>
      </c>
      <c r="I19" s="271">
        <f t="shared" si="0"/>
        <v>7085525.1500000004</v>
      </c>
      <c r="J19" s="272">
        <v>6896398.1900000013</v>
      </c>
      <c r="K19" s="273">
        <f t="shared" si="1"/>
        <v>5517118.5520000001</v>
      </c>
      <c r="L19" s="278">
        <f t="shared" si="2"/>
        <v>102.74240197258678</v>
      </c>
    </row>
    <row r="20" spans="1:12">
      <c r="A20" s="267">
        <v>14</v>
      </c>
      <c r="B20" s="268" t="s">
        <v>113</v>
      </c>
      <c r="C20" s="269">
        <v>2952000</v>
      </c>
      <c r="D20" s="269">
        <v>1430000</v>
      </c>
      <c r="E20" s="269">
        <v>1185000</v>
      </c>
      <c r="F20" s="270">
        <v>7033688.25</v>
      </c>
      <c r="G20" s="270">
        <v>656700.07999999996</v>
      </c>
      <c r="H20" s="270">
        <v>1886523.29</v>
      </c>
      <c r="I20" s="271">
        <f t="shared" si="0"/>
        <v>15143911.620000001</v>
      </c>
      <c r="J20" s="272">
        <v>20605188.416999999</v>
      </c>
      <c r="K20" s="273">
        <f t="shared" si="1"/>
        <v>16484150.733599998</v>
      </c>
      <c r="L20" s="274">
        <f t="shared" si="2"/>
        <v>73.495623109690882</v>
      </c>
    </row>
    <row r="21" spans="1:12">
      <c r="A21" s="267">
        <v>15</v>
      </c>
      <c r="B21" s="268" t="s">
        <v>114</v>
      </c>
      <c r="C21" s="269">
        <v>1552000</v>
      </c>
      <c r="D21" s="269">
        <v>401000</v>
      </c>
      <c r="E21" s="269">
        <v>550000</v>
      </c>
      <c r="F21" s="270">
        <v>3474742.98</v>
      </c>
      <c r="G21" s="270">
        <v>834402.02</v>
      </c>
      <c r="H21" s="270">
        <v>1119017.6000000001</v>
      </c>
      <c r="I21" s="271">
        <f t="shared" si="0"/>
        <v>7931162.5999999996</v>
      </c>
      <c r="J21" s="272">
        <v>9890798.375</v>
      </c>
      <c r="K21" s="273">
        <f t="shared" si="1"/>
        <v>7912638.7000000002</v>
      </c>
      <c r="L21" s="274">
        <f t="shared" si="2"/>
        <v>80.187284173609498</v>
      </c>
    </row>
    <row r="22" spans="1:12">
      <c r="A22" s="267">
        <v>16</v>
      </c>
      <c r="B22" s="268" t="s">
        <v>115</v>
      </c>
      <c r="C22" s="269">
        <v>2096000</v>
      </c>
      <c r="D22" s="269">
        <v>469000</v>
      </c>
      <c r="E22" s="269">
        <v>281000</v>
      </c>
      <c r="F22" s="270">
        <v>1398533.64</v>
      </c>
      <c r="G22" s="270">
        <v>457295.22</v>
      </c>
      <c r="H22" s="270">
        <v>381098.88</v>
      </c>
      <c r="I22" s="271">
        <f t="shared" si="0"/>
        <v>5082927.7399999993</v>
      </c>
      <c r="J22" s="272">
        <v>3565797.9249999989</v>
      </c>
      <c r="K22" s="273">
        <f t="shared" si="1"/>
        <v>2852638.3399999989</v>
      </c>
      <c r="L22" s="280">
        <f t="shared" si="2"/>
        <v>142.54671315957987</v>
      </c>
    </row>
    <row r="23" spans="1:12">
      <c r="A23" s="317" t="s">
        <v>279</v>
      </c>
      <c r="B23" s="317"/>
      <c r="C23" s="281">
        <f t="shared" ref="C23:H23" si="3">SUM(C7:C22)</f>
        <v>70797000</v>
      </c>
      <c r="D23" s="281">
        <f t="shared" si="3"/>
        <v>39280000</v>
      </c>
      <c r="E23" s="281">
        <f t="shared" si="3"/>
        <v>21774000</v>
      </c>
      <c r="F23" s="281">
        <f t="shared" si="3"/>
        <v>131070563.75</v>
      </c>
      <c r="G23" s="281">
        <f t="shared" si="3"/>
        <v>115053915.35999998</v>
      </c>
      <c r="H23" s="281">
        <f t="shared" si="3"/>
        <v>36088450.900000006</v>
      </c>
      <c r="I23" s="271">
        <f t="shared" si="0"/>
        <v>414063930.00999999</v>
      </c>
      <c r="J23" s="273">
        <f>J7+J8+J9+J10+J11+J12+J13+J14+J15+J16+J17+J18+J19+J20+J21+J22</f>
        <v>511883507.28962117</v>
      </c>
      <c r="K23" s="273">
        <f>K7+K8+K9+K10+K11+K12+K13+K14+K15+K16+K17+K18+K19+K20+K21+K22</f>
        <v>409506805.83169687</v>
      </c>
      <c r="L23" s="274">
        <f t="shared" si="2"/>
        <v>80.890265873661889</v>
      </c>
    </row>
    <row r="28" spans="1:12" ht="14.25" customHeight="1"/>
  </sheetData>
  <mergeCells count="10">
    <mergeCell ref="A23:B23"/>
    <mergeCell ref="A3:S3"/>
    <mergeCell ref="A4:A6"/>
    <mergeCell ref="B4:B6"/>
    <mergeCell ref="C4:E5"/>
    <mergeCell ref="F4:H5"/>
    <mergeCell ref="I4:I6"/>
    <mergeCell ref="J4:K4"/>
    <mergeCell ref="J5:J6"/>
    <mergeCell ref="K5:K6"/>
  </mergeCells>
  <printOptions horizontalCentered="1"/>
  <pageMargins left="0" right="0" top="0.74803149606299213" bottom="0.74803149606299213" header="0.31496062992125984" footer="0.31496062992125984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6"/>
  <sheetViews>
    <sheetView zoomScale="90" zoomScaleNormal="90" workbookViewId="0">
      <pane xSplit="6" ySplit="4" topLeftCell="G53" activePane="bottomRight" state="frozen"/>
      <selection pane="topRight" activeCell="G1" sqref="G1"/>
      <selection pane="bottomLeft" activeCell="A5" sqref="A5"/>
      <selection pane="bottomRight" activeCell="F66" sqref="F66"/>
    </sheetView>
  </sheetViews>
  <sheetFormatPr defaultRowHeight="12.75"/>
  <cols>
    <col min="1" max="1" width="5.7109375" customWidth="1"/>
    <col min="2" max="2" width="8.5703125" customWidth="1"/>
    <col min="3" max="3" width="0" hidden="1" customWidth="1"/>
    <col min="4" max="4" width="20.42578125" customWidth="1"/>
    <col min="5" max="5" width="7.42578125" customWidth="1"/>
    <col min="6" max="6" width="30.28515625" customWidth="1"/>
    <col min="7" max="7" width="17.42578125" customWidth="1"/>
    <col min="8" max="8" width="19" customWidth="1"/>
    <col min="9" max="9" width="18.28515625" customWidth="1"/>
  </cols>
  <sheetData>
    <row r="2" spans="1:9" s="29" customFormat="1" ht="21.75" customHeight="1">
      <c r="A2" s="67" t="s">
        <v>180</v>
      </c>
      <c r="B2" s="28"/>
    </row>
    <row r="3" spans="1:9" s="37" customFormat="1" ht="18" customHeight="1">
      <c r="A3" s="31"/>
      <c r="B3" s="31"/>
      <c r="C3" s="32"/>
      <c r="D3" s="31"/>
      <c r="E3" s="31"/>
      <c r="F3" s="31"/>
      <c r="G3" s="60" t="s">
        <v>0</v>
      </c>
      <c r="H3" s="19" t="s">
        <v>1</v>
      </c>
      <c r="I3" s="19" t="s">
        <v>2</v>
      </c>
    </row>
    <row r="4" spans="1:9" s="39" customFormat="1" ht="37.5" customHeight="1">
      <c r="A4" s="38" t="s">
        <v>10</v>
      </c>
      <c r="B4" s="38" t="s">
        <v>16</v>
      </c>
      <c r="C4" s="32" t="s">
        <v>7</v>
      </c>
      <c r="D4" s="38" t="s">
        <v>8</v>
      </c>
      <c r="E4" s="38" t="s">
        <v>14</v>
      </c>
      <c r="F4" s="38" t="s">
        <v>9</v>
      </c>
      <c r="G4" s="16" t="s">
        <v>76</v>
      </c>
      <c r="H4" s="16" t="s">
        <v>70</v>
      </c>
      <c r="I4" s="15" t="s">
        <v>71</v>
      </c>
    </row>
    <row r="5" spans="1:9">
      <c r="A5" s="4">
        <v>1</v>
      </c>
      <c r="B5" s="4">
        <v>4</v>
      </c>
      <c r="C5" s="5" t="s">
        <v>79</v>
      </c>
      <c r="D5" s="5" t="s">
        <v>80</v>
      </c>
      <c r="E5" s="76">
        <v>10686</v>
      </c>
      <c r="F5" s="5" t="s">
        <v>81</v>
      </c>
      <c r="G5" s="77">
        <v>10309745.880000001</v>
      </c>
      <c r="H5" s="80"/>
      <c r="I5" s="87">
        <v>14186412</v>
      </c>
    </row>
    <row r="6" spans="1:9">
      <c r="A6" s="4">
        <v>2</v>
      </c>
      <c r="B6" s="4">
        <v>4</v>
      </c>
      <c r="C6" s="5" t="s">
        <v>79</v>
      </c>
      <c r="D6" s="5" t="s">
        <v>80</v>
      </c>
      <c r="E6" s="76">
        <v>10756</v>
      </c>
      <c r="F6" s="5" t="s">
        <v>82</v>
      </c>
      <c r="G6" s="77">
        <v>2252954.59</v>
      </c>
      <c r="H6" s="80"/>
      <c r="I6" s="87">
        <v>3271332</v>
      </c>
    </row>
    <row r="7" spans="1:9">
      <c r="A7" s="4">
        <v>3</v>
      </c>
      <c r="B7" s="4">
        <v>4</v>
      </c>
      <c r="C7" s="5" t="s">
        <v>79</v>
      </c>
      <c r="D7" s="5" t="s">
        <v>80</v>
      </c>
      <c r="E7" s="76">
        <v>10757</v>
      </c>
      <c r="F7" s="5" t="s">
        <v>83</v>
      </c>
      <c r="G7" s="77">
        <v>3187714.1</v>
      </c>
      <c r="H7" s="80"/>
      <c r="I7" s="87">
        <v>3068202</v>
      </c>
    </row>
    <row r="8" spans="1:9">
      <c r="A8" s="4">
        <v>4</v>
      </c>
      <c r="B8" s="4">
        <v>4</v>
      </c>
      <c r="C8" s="5" t="s">
        <v>79</v>
      </c>
      <c r="D8" s="5" t="s">
        <v>80</v>
      </c>
      <c r="E8" s="76">
        <v>10758</v>
      </c>
      <c r="F8" s="5" t="s">
        <v>84</v>
      </c>
      <c r="G8" s="77">
        <v>3597779.66</v>
      </c>
      <c r="H8" s="80"/>
      <c r="I8" s="87">
        <v>3367851</v>
      </c>
    </row>
    <row r="9" spans="1:9">
      <c r="A9" s="4">
        <v>5</v>
      </c>
      <c r="B9" s="4">
        <v>4</v>
      </c>
      <c r="C9" s="5" t="s">
        <v>79</v>
      </c>
      <c r="D9" s="5" t="s">
        <v>80</v>
      </c>
      <c r="E9" s="76">
        <v>10759</v>
      </c>
      <c r="F9" s="5" t="s">
        <v>85</v>
      </c>
      <c r="G9" s="77">
        <v>2356331.7599999998</v>
      </c>
      <c r="H9" s="80"/>
      <c r="I9" s="87">
        <v>3322715</v>
      </c>
    </row>
    <row r="10" spans="1:9">
      <c r="A10" s="4">
        <v>6</v>
      </c>
      <c r="B10" s="4">
        <v>4</v>
      </c>
      <c r="C10" s="5" t="s">
        <v>79</v>
      </c>
      <c r="D10" s="5" t="s">
        <v>80</v>
      </c>
      <c r="E10" s="76">
        <v>10760</v>
      </c>
      <c r="F10" s="5" t="s">
        <v>86</v>
      </c>
      <c r="G10" s="77">
        <v>2549160</v>
      </c>
      <c r="H10" s="80"/>
      <c r="I10" s="87">
        <v>1586925</v>
      </c>
    </row>
    <row r="11" spans="1:9">
      <c r="A11" s="4">
        <v>7</v>
      </c>
      <c r="B11" s="4">
        <v>4</v>
      </c>
      <c r="C11" s="5"/>
      <c r="D11" s="5" t="s">
        <v>80</v>
      </c>
      <c r="E11" s="76" t="s">
        <v>385</v>
      </c>
      <c r="F11" s="5" t="s">
        <v>386</v>
      </c>
      <c r="G11" s="77">
        <v>2568666.31</v>
      </c>
      <c r="H11" s="80"/>
      <c r="I11" s="87"/>
    </row>
    <row r="12" spans="1:9">
      <c r="A12" s="4">
        <v>8</v>
      </c>
      <c r="B12" s="4">
        <v>4</v>
      </c>
      <c r="C12" s="5"/>
      <c r="D12" s="5" t="s">
        <v>80</v>
      </c>
      <c r="E12" s="76" t="s">
        <v>387</v>
      </c>
      <c r="F12" s="5" t="s">
        <v>388</v>
      </c>
      <c r="G12" s="77">
        <v>274149.94</v>
      </c>
      <c r="H12" s="80"/>
      <c r="I12" s="87"/>
    </row>
    <row r="13" spans="1:9">
      <c r="A13" s="4">
        <v>9</v>
      </c>
      <c r="B13" s="4">
        <v>4</v>
      </c>
      <c r="C13" s="5"/>
      <c r="D13" s="5" t="s">
        <v>80</v>
      </c>
      <c r="E13" s="76" t="s">
        <v>389</v>
      </c>
      <c r="F13" s="5" t="s">
        <v>390</v>
      </c>
      <c r="G13" s="77">
        <v>515761.42</v>
      </c>
      <c r="H13" s="80"/>
      <c r="I13" s="87"/>
    </row>
    <row r="14" spans="1:9">
      <c r="A14" s="4">
        <v>10</v>
      </c>
      <c r="B14" s="4">
        <v>4</v>
      </c>
      <c r="C14" s="5"/>
      <c r="D14" s="5" t="s">
        <v>80</v>
      </c>
      <c r="E14" s="76" t="s">
        <v>391</v>
      </c>
      <c r="F14" s="5" t="s">
        <v>392</v>
      </c>
      <c r="G14" s="77">
        <v>334980.58</v>
      </c>
      <c r="H14" s="80"/>
      <c r="I14" s="87"/>
    </row>
    <row r="15" spans="1:9">
      <c r="A15" s="4">
        <v>11</v>
      </c>
      <c r="B15" s="4">
        <v>4</v>
      </c>
      <c r="C15" s="5"/>
      <c r="D15" s="5" t="s">
        <v>80</v>
      </c>
      <c r="E15" s="76" t="s">
        <v>393</v>
      </c>
      <c r="F15" s="5" t="s">
        <v>394</v>
      </c>
      <c r="G15" s="77">
        <v>466503.26</v>
      </c>
      <c r="H15" s="80"/>
      <c r="I15" s="87"/>
    </row>
    <row r="16" spans="1:9">
      <c r="A16" s="4">
        <v>12</v>
      </c>
      <c r="B16" s="4">
        <v>4</v>
      </c>
      <c r="C16" s="5"/>
      <c r="D16" s="5" t="s">
        <v>80</v>
      </c>
      <c r="E16" s="76" t="s">
        <v>395</v>
      </c>
      <c r="F16" s="5" t="s">
        <v>396</v>
      </c>
      <c r="G16" s="77">
        <v>619047.79</v>
      </c>
      <c r="H16" s="80"/>
      <c r="I16" s="87"/>
    </row>
    <row r="17" spans="1:9">
      <c r="A17" s="4">
        <v>13</v>
      </c>
      <c r="B17" s="4">
        <v>4</v>
      </c>
      <c r="C17" s="5"/>
      <c r="D17" s="5" t="s">
        <v>80</v>
      </c>
      <c r="E17" s="76" t="s">
        <v>397</v>
      </c>
      <c r="F17" s="5" t="s">
        <v>398</v>
      </c>
      <c r="G17" s="77">
        <v>341398.87</v>
      </c>
      <c r="H17" s="80"/>
      <c r="I17" s="87"/>
    </row>
    <row r="18" spans="1:9">
      <c r="A18" s="4">
        <v>14</v>
      </c>
      <c r="B18" s="4">
        <v>4</v>
      </c>
      <c r="C18" s="5"/>
      <c r="D18" s="5" t="s">
        <v>80</v>
      </c>
      <c r="E18" s="76" t="s">
        <v>399</v>
      </c>
      <c r="F18" s="5" t="s">
        <v>400</v>
      </c>
      <c r="G18" s="77">
        <v>446857.27</v>
      </c>
      <c r="H18" s="80"/>
      <c r="I18" s="87"/>
    </row>
    <row r="19" spans="1:9">
      <c r="A19" s="4">
        <v>15</v>
      </c>
      <c r="B19" s="4">
        <v>4</v>
      </c>
      <c r="C19" s="5"/>
      <c r="D19" s="5" t="s">
        <v>80</v>
      </c>
      <c r="E19" s="76" t="s">
        <v>401</v>
      </c>
      <c r="F19" s="5" t="s">
        <v>402</v>
      </c>
      <c r="G19" s="77">
        <v>230988.82</v>
      </c>
      <c r="H19" s="80"/>
      <c r="I19" s="87"/>
    </row>
    <row r="20" spans="1:9">
      <c r="A20" s="4">
        <v>16</v>
      </c>
      <c r="B20" s="4">
        <v>4</v>
      </c>
      <c r="C20" s="5"/>
      <c r="D20" s="5" t="s">
        <v>80</v>
      </c>
      <c r="E20" s="76" t="s">
        <v>403</v>
      </c>
      <c r="F20" s="5" t="s">
        <v>404</v>
      </c>
      <c r="G20" s="77">
        <v>300835.8</v>
      </c>
      <c r="H20" s="80"/>
      <c r="I20" s="87"/>
    </row>
    <row r="21" spans="1:9">
      <c r="A21" s="4">
        <v>17</v>
      </c>
      <c r="B21" s="4">
        <v>4</v>
      </c>
      <c r="C21" s="5"/>
      <c r="D21" s="5" t="s">
        <v>80</v>
      </c>
      <c r="E21" s="76" t="s">
        <v>405</v>
      </c>
      <c r="F21" s="5" t="s">
        <v>406</v>
      </c>
      <c r="G21" s="77">
        <v>404122.18</v>
      </c>
      <c r="H21" s="80"/>
      <c r="I21" s="87"/>
    </row>
    <row r="22" spans="1:9">
      <c r="A22" s="4">
        <v>18</v>
      </c>
      <c r="B22" s="4">
        <v>4</v>
      </c>
      <c r="C22" s="5"/>
      <c r="D22" s="5" t="s">
        <v>80</v>
      </c>
      <c r="E22" s="76" t="s">
        <v>407</v>
      </c>
      <c r="F22" s="5" t="s">
        <v>408</v>
      </c>
      <c r="G22" s="77">
        <v>570166.78</v>
      </c>
      <c r="H22" s="80"/>
      <c r="I22" s="87"/>
    </row>
    <row r="23" spans="1:9">
      <c r="A23" s="4">
        <v>19</v>
      </c>
      <c r="B23" s="4">
        <v>4</v>
      </c>
      <c r="C23" s="5"/>
      <c r="D23" s="5" t="s">
        <v>80</v>
      </c>
      <c r="E23" s="76" t="s">
        <v>409</v>
      </c>
      <c r="F23" s="5" t="s">
        <v>410</v>
      </c>
      <c r="G23" s="77">
        <v>448749.94</v>
      </c>
      <c r="H23" s="80"/>
      <c r="I23" s="87"/>
    </row>
    <row r="24" spans="1:9">
      <c r="A24" s="4">
        <v>20</v>
      </c>
      <c r="B24" s="4">
        <v>4</v>
      </c>
      <c r="C24" s="5"/>
      <c r="D24" s="5" t="s">
        <v>80</v>
      </c>
      <c r="E24" s="76" t="s">
        <v>411</v>
      </c>
      <c r="F24" s="5" t="s">
        <v>412</v>
      </c>
      <c r="G24" s="77">
        <v>357790.32</v>
      </c>
      <c r="H24" s="80"/>
      <c r="I24" s="87"/>
    </row>
    <row r="25" spans="1:9">
      <c r="A25" s="4">
        <v>21</v>
      </c>
      <c r="B25" s="4">
        <v>4</v>
      </c>
      <c r="C25" s="5"/>
      <c r="D25" s="5" t="s">
        <v>80</v>
      </c>
      <c r="E25" s="76" t="s">
        <v>413</v>
      </c>
      <c r="F25" s="5" t="s">
        <v>414</v>
      </c>
      <c r="G25" s="77">
        <v>655790.62</v>
      </c>
      <c r="H25" s="80"/>
      <c r="I25" s="87"/>
    </row>
    <row r="26" spans="1:9">
      <c r="A26" s="4">
        <v>22</v>
      </c>
      <c r="B26" s="4">
        <v>4</v>
      </c>
      <c r="C26" s="5"/>
      <c r="D26" s="5" t="s">
        <v>80</v>
      </c>
      <c r="E26" s="76" t="s">
        <v>415</v>
      </c>
      <c r="F26" s="5" t="s">
        <v>416</v>
      </c>
      <c r="G26" s="77">
        <v>437792.04</v>
      </c>
      <c r="H26" s="80"/>
      <c r="I26" s="87"/>
    </row>
    <row r="27" spans="1:9">
      <c r="A27" s="4">
        <v>23</v>
      </c>
      <c r="B27" s="4">
        <v>4</v>
      </c>
      <c r="C27" s="5"/>
      <c r="D27" s="5" t="s">
        <v>80</v>
      </c>
      <c r="E27" s="76" t="s">
        <v>417</v>
      </c>
      <c r="F27" s="5" t="s">
        <v>418</v>
      </c>
      <c r="G27" s="77">
        <v>139.66999999999999</v>
      </c>
      <c r="H27" s="80"/>
      <c r="I27" s="87"/>
    </row>
    <row r="28" spans="1:9">
      <c r="A28" s="44"/>
      <c r="B28" s="45"/>
      <c r="C28" s="40"/>
      <c r="D28" s="47" t="s">
        <v>167</v>
      </c>
      <c r="E28" s="48"/>
      <c r="F28" s="48"/>
      <c r="G28" s="86">
        <f>SUM(G5:G27)</f>
        <v>33227427.600000009</v>
      </c>
      <c r="H28" s="86">
        <f t="shared" ref="H28:I28" si="0">H5+H6+H7+H8+H9+H10</f>
        <v>0</v>
      </c>
      <c r="I28" s="86">
        <f t="shared" si="0"/>
        <v>28803437</v>
      </c>
    </row>
    <row r="29" spans="1:9">
      <c r="A29" s="4">
        <v>24</v>
      </c>
      <c r="B29" s="4">
        <v>4</v>
      </c>
      <c r="C29" s="5" t="s">
        <v>87</v>
      </c>
      <c r="D29" s="5" t="s">
        <v>88</v>
      </c>
      <c r="E29" s="76">
        <v>1130</v>
      </c>
      <c r="F29" s="5" t="s">
        <v>89</v>
      </c>
      <c r="G29" s="77">
        <v>417454.62</v>
      </c>
      <c r="H29" s="80"/>
      <c r="I29" s="80"/>
    </row>
    <row r="30" spans="1:9">
      <c r="A30" s="4">
        <v>25</v>
      </c>
      <c r="B30" s="4">
        <v>4</v>
      </c>
      <c r="C30" s="5" t="s">
        <v>87</v>
      </c>
      <c r="D30" s="5" t="s">
        <v>88</v>
      </c>
      <c r="E30" s="76">
        <v>10687</v>
      </c>
      <c r="F30" s="5" t="s">
        <v>90</v>
      </c>
      <c r="G30" s="77">
        <v>9565141.7400000002</v>
      </c>
      <c r="H30" s="80"/>
      <c r="I30" s="87">
        <v>10186312</v>
      </c>
    </row>
    <row r="31" spans="1:9">
      <c r="A31" s="4">
        <v>26</v>
      </c>
      <c r="B31" s="4">
        <v>4</v>
      </c>
      <c r="C31" s="5" t="s">
        <v>87</v>
      </c>
      <c r="D31" s="5" t="s">
        <v>88</v>
      </c>
      <c r="E31" s="76">
        <v>10761</v>
      </c>
      <c r="F31" s="5" t="s">
        <v>91</v>
      </c>
      <c r="G31" s="77">
        <v>5609017.0999999996</v>
      </c>
      <c r="H31" s="80"/>
      <c r="I31" s="87">
        <v>2456768</v>
      </c>
    </row>
    <row r="32" spans="1:9">
      <c r="A32" s="4">
        <v>27</v>
      </c>
      <c r="B32" s="4">
        <v>4</v>
      </c>
      <c r="C32" s="5" t="s">
        <v>87</v>
      </c>
      <c r="D32" s="5" t="s">
        <v>88</v>
      </c>
      <c r="E32" s="76">
        <v>10762</v>
      </c>
      <c r="F32" s="5" t="s">
        <v>92</v>
      </c>
      <c r="G32" s="77">
        <v>5239201.6100000003</v>
      </c>
      <c r="H32" s="80"/>
      <c r="I32" s="87">
        <v>1209807</v>
      </c>
    </row>
    <row r="33" spans="1:9">
      <c r="A33" s="4">
        <v>28</v>
      </c>
      <c r="B33" s="4">
        <v>4</v>
      </c>
      <c r="C33" s="5" t="s">
        <v>87</v>
      </c>
      <c r="D33" s="5" t="s">
        <v>88</v>
      </c>
      <c r="E33" s="76">
        <v>10763</v>
      </c>
      <c r="F33" s="5" t="s">
        <v>93</v>
      </c>
      <c r="G33" s="77">
        <v>3303478.04</v>
      </c>
      <c r="H33" s="80"/>
      <c r="I33" s="87">
        <v>1131895</v>
      </c>
    </row>
    <row r="34" spans="1:9">
      <c r="A34" s="4">
        <v>29</v>
      </c>
      <c r="B34" s="4">
        <v>4</v>
      </c>
      <c r="C34" s="5" t="s">
        <v>87</v>
      </c>
      <c r="D34" s="5" t="s">
        <v>88</v>
      </c>
      <c r="E34" s="76">
        <v>10764</v>
      </c>
      <c r="F34" s="5" t="s">
        <v>94</v>
      </c>
      <c r="G34" s="77">
        <v>2291535.5099999998</v>
      </c>
      <c r="H34" s="80"/>
      <c r="I34" s="87">
        <v>1387510</v>
      </c>
    </row>
    <row r="35" spans="1:9">
      <c r="A35" s="4">
        <v>30</v>
      </c>
      <c r="B35" s="4">
        <v>4</v>
      </c>
      <c r="C35" s="5" t="s">
        <v>87</v>
      </c>
      <c r="D35" s="5" t="s">
        <v>88</v>
      </c>
      <c r="E35" s="76">
        <v>10765</v>
      </c>
      <c r="F35" s="5" t="s">
        <v>95</v>
      </c>
      <c r="G35" s="77">
        <v>1958981.64</v>
      </c>
      <c r="H35" s="80"/>
      <c r="I35" s="87">
        <v>1520845</v>
      </c>
    </row>
    <row r="36" spans="1:9">
      <c r="A36" s="4">
        <v>31</v>
      </c>
      <c r="B36" s="4">
        <v>4</v>
      </c>
      <c r="C36" s="5" t="s">
        <v>87</v>
      </c>
      <c r="D36" s="5" t="s">
        <v>88</v>
      </c>
      <c r="E36" s="76">
        <v>10766</v>
      </c>
      <c r="F36" s="5" t="s">
        <v>96</v>
      </c>
      <c r="G36" s="77">
        <v>3871088.6</v>
      </c>
      <c r="H36" s="80"/>
      <c r="I36" s="87">
        <v>2609103</v>
      </c>
    </row>
    <row r="37" spans="1:9">
      <c r="A37" s="4">
        <v>32</v>
      </c>
      <c r="B37" s="4">
        <v>4</v>
      </c>
      <c r="C37" s="5" t="s">
        <v>87</v>
      </c>
      <c r="D37" s="5" t="s">
        <v>88</v>
      </c>
      <c r="E37" s="76">
        <v>10767</v>
      </c>
      <c r="F37" s="5" t="s">
        <v>97</v>
      </c>
      <c r="G37" s="77">
        <v>1703731.43</v>
      </c>
      <c r="H37" s="80"/>
      <c r="I37" s="87">
        <v>1311879</v>
      </c>
    </row>
    <row r="38" spans="1:9">
      <c r="A38" s="4">
        <v>33</v>
      </c>
      <c r="B38" s="4">
        <v>4</v>
      </c>
      <c r="C38" s="5"/>
      <c r="D38" s="5" t="s">
        <v>88</v>
      </c>
      <c r="E38" s="76" t="s">
        <v>419</v>
      </c>
      <c r="F38" s="5" t="s">
        <v>420</v>
      </c>
      <c r="G38" s="77">
        <v>2234148.02</v>
      </c>
      <c r="H38" s="80"/>
      <c r="I38" s="87"/>
    </row>
    <row r="39" spans="1:9">
      <c r="A39" s="4">
        <v>34</v>
      </c>
      <c r="B39" s="4">
        <v>4</v>
      </c>
      <c r="C39" s="5"/>
      <c r="D39" s="5" t="s">
        <v>88</v>
      </c>
      <c r="E39" s="76" t="s">
        <v>421</v>
      </c>
      <c r="F39" s="5" t="s">
        <v>422</v>
      </c>
      <c r="G39" s="77">
        <v>1255218.69</v>
      </c>
      <c r="H39" s="80"/>
      <c r="I39" s="87"/>
    </row>
    <row r="40" spans="1:9">
      <c r="A40" s="4">
        <v>35</v>
      </c>
      <c r="B40" s="4">
        <v>4</v>
      </c>
      <c r="C40" s="5"/>
      <c r="D40" s="5" t="s">
        <v>88</v>
      </c>
      <c r="E40" s="76" t="s">
        <v>423</v>
      </c>
      <c r="F40" s="5" t="s">
        <v>424</v>
      </c>
      <c r="G40" s="77">
        <v>187694.93</v>
      </c>
      <c r="H40" s="80"/>
      <c r="I40" s="87"/>
    </row>
    <row r="41" spans="1:9">
      <c r="A41" s="4">
        <v>36</v>
      </c>
      <c r="B41" s="4">
        <v>4</v>
      </c>
      <c r="C41" s="5"/>
      <c r="D41" s="5" t="s">
        <v>88</v>
      </c>
      <c r="E41" s="76" t="s">
        <v>425</v>
      </c>
      <c r="F41" s="5" t="s">
        <v>426</v>
      </c>
      <c r="G41" s="77">
        <v>711150.33</v>
      </c>
      <c r="H41" s="80"/>
      <c r="I41" s="87"/>
    </row>
    <row r="42" spans="1:9">
      <c r="A42" s="4">
        <v>37</v>
      </c>
      <c r="B42" s="4">
        <v>4</v>
      </c>
      <c r="C42" s="5"/>
      <c r="D42" s="5" t="s">
        <v>88</v>
      </c>
      <c r="E42" s="76" t="s">
        <v>427</v>
      </c>
      <c r="F42" s="5" t="s">
        <v>428</v>
      </c>
      <c r="G42" s="77">
        <v>708498.45</v>
      </c>
      <c r="H42" s="80"/>
      <c r="I42" s="87"/>
    </row>
    <row r="43" spans="1:9">
      <c r="A43" s="4">
        <v>38</v>
      </c>
      <c r="B43" s="4">
        <v>4</v>
      </c>
      <c r="C43" s="5"/>
      <c r="D43" s="5" t="s">
        <v>88</v>
      </c>
      <c r="E43" s="76" t="s">
        <v>429</v>
      </c>
      <c r="F43" s="5" t="s">
        <v>430</v>
      </c>
      <c r="G43" s="77">
        <v>627014.03</v>
      </c>
      <c r="H43" s="80"/>
      <c r="I43" s="87"/>
    </row>
    <row r="44" spans="1:9">
      <c r="A44" s="4">
        <v>39</v>
      </c>
      <c r="B44" s="4">
        <v>4</v>
      </c>
      <c r="C44" s="5"/>
      <c r="D44" s="5" t="s">
        <v>88</v>
      </c>
      <c r="E44" s="76" t="s">
        <v>431</v>
      </c>
      <c r="F44" s="5" t="s">
        <v>432</v>
      </c>
      <c r="G44" s="77">
        <v>598249.25</v>
      </c>
      <c r="H44" s="80"/>
      <c r="I44" s="87"/>
    </row>
    <row r="45" spans="1:9">
      <c r="A45" s="4">
        <v>40</v>
      </c>
      <c r="B45" s="4">
        <v>4</v>
      </c>
      <c r="C45" s="5"/>
      <c r="D45" s="5" t="s">
        <v>88</v>
      </c>
      <c r="E45" s="76" t="s">
        <v>433</v>
      </c>
      <c r="F45" s="5" t="s">
        <v>434</v>
      </c>
      <c r="G45" s="77">
        <v>269389.07</v>
      </c>
      <c r="H45" s="80"/>
      <c r="I45" s="87"/>
    </row>
    <row r="46" spans="1:9">
      <c r="A46" s="4">
        <v>41</v>
      </c>
      <c r="B46" s="4">
        <v>4</v>
      </c>
      <c r="C46" s="5"/>
      <c r="D46" s="5" t="s">
        <v>88</v>
      </c>
      <c r="E46" s="76" t="s">
        <v>435</v>
      </c>
      <c r="F46" s="5" t="s">
        <v>436</v>
      </c>
      <c r="G46" s="77">
        <v>143397.71</v>
      </c>
      <c r="H46" s="80"/>
      <c r="I46" s="87"/>
    </row>
    <row r="47" spans="1:9">
      <c r="A47" s="4">
        <v>42</v>
      </c>
      <c r="B47" s="4">
        <v>4</v>
      </c>
      <c r="C47" s="5"/>
      <c r="D47" s="5" t="s">
        <v>88</v>
      </c>
      <c r="E47" s="76" t="s">
        <v>437</v>
      </c>
      <c r="F47" s="5" t="s">
        <v>438</v>
      </c>
      <c r="G47" s="77">
        <v>248979.06</v>
      </c>
      <c r="H47" s="80"/>
      <c r="I47" s="87"/>
    </row>
    <row r="48" spans="1:9">
      <c r="A48" s="4">
        <v>43</v>
      </c>
      <c r="B48" s="4">
        <v>4</v>
      </c>
      <c r="C48" s="5"/>
      <c r="D48" s="5" t="s">
        <v>88</v>
      </c>
      <c r="E48" s="76" t="s">
        <v>439</v>
      </c>
      <c r="F48" s="5" t="s">
        <v>440</v>
      </c>
      <c r="G48" s="77">
        <v>526310.24</v>
      </c>
      <c r="H48" s="80"/>
      <c r="I48" s="87"/>
    </row>
    <row r="49" spans="1:9">
      <c r="A49" s="4">
        <v>44</v>
      </c>
      <c r="B49" s="4">
        <v>4</v>
      </c>
      <c r="C49" s="5"/>
      <c r="D49" s="5" t="s">
        <v>88</v>
      </c>
      <c r="E49" s="76" t="s">
        <v>441</v>
      </c>
      <c r="F49" s="5" t="s">
        <v>442</v>
      </c>
      <c r="G49" s="77">
        <v>415086.87</v>
      </c>
      <c r="H49" s="80"/>
      <c r="I49" s="87"/>
    </row>
    <row r="50" spans="1:9">
      <c r="A50" s="4">
        <v>45</v>
      </c>
      <c r="B50" s="4">
        <v>4</v>
      </c>
      <c r="C50" s="5"/>
      <c r="D50" s="5" t="s">
        <v>88</v>
      </c>
      <c r="E50" s="76" t="s">
        <v>443</v>
      </c>
      <c r="F50" s="5" t="s">
        <v>444</v>
      </c>
      <c r="G50" s="77">
        <v>326147.42</v>
      </c>
      <c r="H50" s="80"/>
      <c r="I50" s="87"/>
    </row>
    <row r="51" spans="1:9">
      <c r="A51" s="4">
        <v>46</v>
      </c>
      <c r="B51" s="4">
        <v>4</v>
      </c>
      <c r="C51" s="5"/>
      <c r="D51" s="5" t="s">
        <v>88</v>
      </c>
      <c r="E51" s="76" t="s">
        <v>445</v>
      </c>
      <c r="F51" s="5" t="s">
        <v>446</v>
      </c>
      <c r="G51" s="77">
        <v>386254.44</v>
      </c>
      <c r="H51" s="80"/>
      <c r="I51" s="87"/>
    </row>
    <row r="52" spans="1:9">
      <c r="A52" s="4">
        <v>47</v>
      </c>
      <c r="B52" s="4">
        <v>4</v>
      </c>
      <c r="C52" s="5"/>
      <c r="D52" s="5" t="s">
        <v>88</v>
      </c>
      <c r="E52" s="76" t="s">
        <v>447</v>
      </c>
      <c r="F52" s="5" t="s">
        <v>448</v>
      </c>
      <c r="G52" s="77">
        <v>135042.93</v>
      </c>
      <c r="H52" s="80"/>
      <c r="I52" s="87"/>
    </row>
    <row r="53" spans="1:9">
      <c r="A53" s="4">
        <v>48</v>
      </c>
      <c r="B53" s="4">
        <v>4</v>
      </c>
      <c r="C53" s="5"/>
      <c r="D53" s="5" t="s">
        <v>88</v>
      </c>
      <c r="E53" s="76" t="s">
        <v>449</v>
      </c>
      <c r="F53" s="5" t="s">
        <v>450</v>
      </c>
      <c r="G53" s="77">
        <v>131626.60999999999</v>
      </c>
      <c r="H53" s="80"/>
      <c r="I53" s="87"/>
    </row>
    <row r="54" spans="1:9">
      <c r="A54" s="4">
        <v>49</v>
      </c>
      <c r="B54" s="4">
        <v>4</v>
      </c>
      <c r="C54" s="5"/>
      <c r="D54" s="5" t="s">
        <v>88</v>
      </c>
      <c r="E54" s="76" t="s">
        <v>451</v>
      </c>
      <c r="F54" s="5" t="s">
        <v>452</v>
      </c>
      <c r="G54" s="77">
        <v>34055.01</v>
      </c>
      <c r="H54" s="80"/>
      <c r="I54" s="87"/>
    </row>
    <row r="55" spans="1:9">
      <c r="A55" s="4">
        <v>50</v>
      </c>
      <c r="B55" s="4">
        <v>4</v>
      </c>
      <c r="C55" s="5"/>
      <c r="D55" s="5" t="s">
        <v>88</v>
      </c>
      <c r="E55" s="76" t="s">
        <v>453</v>
      </c>
      <c r="F55" s="5" t="s">
        <v>454</v>
      </c>
      <c r="G55" s="77">
        <v>322670.13</v>
      </c>
      <c r="H55" s="80"/>
      <c r="I55" s="87"/>
    </row>
    <row r="56" spans="1:9">
      <c r="A56" s="4">
        <v>51</v>
      </c>
      <c r="B56" s="4">
        <v>4</v>
      </c>
      <c r="C56" s="5"/>
      <c r="D56" s="5" t="s">
        <v>88</v>
      </c>
      <c r="E56" s="76" t="s">
        <v>455</v>
      </c>
      <c r="F56" s="5" t="s">
        <v>456</v>
      </c>
      <c r="G56" s="77">
        <v>9890.43</v>
      </c>
      <c r="H56" s="80"/>
      <c r="I56" s="87"/>
    </row>
    <row r="57" spans="1:9">
      <c r="A57" s="4">
        <v>52</v>
      </c>
      <c r="B57" s="4">
        <v>4</v>
      </c>
      <c r="C57" s="5"/>
      <c r="D57" s="5" t="s">
        <v>88</v>
      </c>
      <c r="E57" s="76" t="s">
        <v>457</v>
      </c>
      <c r="F57" s="5" t="s">
        <v>458</v>
      </c>
      <c r="G57" s="77">
        <v>23467.79</v>
      </c>
      <c r="H57" s="80"/>
      <c r="I57" s="87"/>
    </row>
    <row r="58" spans="1:9">
      <c r="A58" s="44"/>
      <c r="B58" s="45"/>
      <c r="C58" s="40"/>
      <c r="D58" s="47" t="s">
        <v>168</v>
      </c>
      <c r="E58" s="48"/>
      <c r="F58" s="48"/>
      <c r="G58" s="86">
        <f>SUM(G29:G57)</f>
        <v>43253921.700000003</v>
      </c>
      <c r="H58" s="86">
        <f>H29+H30+H31+H32+H33+H34+H35+H36+H37</f>
        <v>0</v>
      </c>
      <c r="I58" s="86">
        <f>I29+I30+I31+I32+I33+I34+I35+I36+I37</f>
        <v>21814119</v>
      </c>
    </row>
    <row r="59" spans="1:9">
      <c r="A59" s="120">
        <v>53</v>
      </c>
      <c r="B59" s="120">
        <v>4</v>
      </c>
      <c r="C59" s="121" t="s">
        <v>98</v>
      </c>
      <c r="D59" s="121" t="s">
        <v>99</v>
      </c>
      <c r="E59" s="122">
        <v>10660</v>
      </c>
      <c r="F59" s="121" t="s">
        <v>100</v>
      </c>
      <c r="G59" s="85">
        <v>5203908.18</v>
      </c>
      <c r="H59" s="81"/>
      <c r="I59" s="260">
        <v>9889871</v>
      </c>
    </row>
    <row r="60" spans="1:9">
      <c r="A60" s="120">
        <v>54</v>
      </c>
      <c r="B60" s="120">
        <v>4</v>
      </c>
      <c r="C60" s="121" t="s">
        <v>98</v>
      </c>
      <c r="D60" s="121" t="s">
        <v>99</v>
      </c>
      <c r="E60" s="122">
        <v>10688</v>
      </c>
      <c r="F60" s="121" t="s">
        <v>101</v>
      </c>
      <c r="G60" s="85">
        <v>2792580.27</v>
      </c>
      <c r="H60" s="81"/>
      <c r="I60" s="260">
        <v>4947479</v>
      </c>
    </row>
    <row r="61" spans="1:9">
      <c r="A61" s="120">
        <v>55</v>
      </c>
      <c r="B61" s="120">
        <v>4</v>
      </c>
      <c r="C61" s="121" t="s">
        <v>98</v>
      </c>
      <c r="D61" s="121" t="s">
        <v>99</v>
      </c>
      <c r="E61" s="122">
        <v>10768</v>
      </c>
      <c r="F61" s="121" t="s">
        <v>102</v>
      </c>
      <c r="G61" s="85">
        <v>1346674.26</v>
      </c>
      <c r="H61" s="81"/>
      <c r="I61" s="260">
        <v>2053193</v>
      </c>
    </row>
    <row r="62" spans="1:9">
      <c r="A62" s="120">
        <v>56</v>
      </c>
      <c r="B62" s="120">
        <v>4</v>
      </c>
      <c r="C62" s="121" t="s">
        <v>98</v>
      </c>
      <c r="D62" s="121" t="s">
        <v>99</v>
      </c>
      <c r="E62" s="122">
        <v>10769</v>
      </c>
      <c r="F62" s="121" t="s">
        <v>103</v>
      </c>
      <c r="G62" s="85">
        <v>1161376.5900000001</v>
      </c>
      <c r="H62" s="81"/>
      <c r="I62" s="260">
        <v>1614651</v>
      </c>
    </row>
    <row r="63" spans="1:9">
      <c r="A63" s="120">
        <v>57</v>
      </c>
      <c r="B63" s="120">
        <v>4</v>
      </c>
      <c r="C63" s="121" t="s">
        <v>98</v>
      </c>
      <c r="D63" s="121" t="s">
        <v>99</v>
      </c>
      <c r="E63" s="122">
        <v>10770</v>
      </c>
      <c r="F63" s="121" t="s">
        <v>104</v>
      </c>
      <c r="G63" s="85">
        <v>887590.95</v>
      </c>
      <c r="H63" s="81"/>
      <c r="I63" s="260">
        <v>2125540</v>
      </c>
    </row>
    <row r="64" spans="1:9">
      <c r="A64" s="120">
        <v>58</v>
      </c>
      <c r="B64" s="120">
        <v>4</v>
      </c>
      <c r="C64" s="121" t="s">
        <v>98</v>
      </c>
      <c r="D64" s="121" t="s">
        <v>99</v>
      </c>
      <c r="E64" s="122">
        <v>10771</v>
      </c>
      <c r="F64" s="121" t="s">
        <v>105</v>
      </c>
      <c r="G64" s="85">
        <v>833243.04</v>
      </c>
      <c r="H64" s="81"/>
      <c r="I64" s="260">
        <v>1579237</v>
      </c>
    </row>
    <row r="65" spans="1:9">
      <c r="A65" s="120">
        <v>59</v>
      </c>
      <c r="B65" s="120">
        <v>4</v>
      </c>
      <c r="C65" s="121" t="s">
        <v>98</v>
      </c>
      <c r="D65" s="121" t="s">
        <v>99</v>
      </c>
      <c r="E65" s="122">
        <v>10772</v>
      </c>
      <c r="F65" s="121" t="s">
        <v>106</v>
      </c>
      <c r="G65" s="85">
        <v>2424182.85</v>
      </c>
      <c r="H65" s="81"/>
      <c r="I65" s="260">
        <v>3362587</v>
      </c>
    </row>
    <row r="66" spans="1:9">
      <c r="A66" s="120">
        <v>60</v>
      </c>
      <c r="B66" s="120">
        <v>4</v>
      </c>
      <c r="C66" s="121" t="s">
        <v>98</v>
      </c>
      <c r="D66" s="121" t="s">
        <v>99</v>
      </c>
      <c r="E66" s="122">
        <v>10773</v>
      </c>
      <c r="F66" s="121" t="s">
        <v>107</v>
      </c>
      <c r="G66" s="85">
        <v>1041958.68</v>
      </c>
      <c r="H66" s="81"/>
      <c r="I66" s="260">
        <v>1976463</v>
      </c>
    </row>
    <row r="67" spans="1:9">
      <c r="A67" s="120">
        <v>61</v>
      </c>
      <c r="B67" s="120">
        <v>4</v>
      </c>
      <c r="C67" s="121" t="s">
        <v>98</v>
      </c>
      <c r="D67" s="121" t="s">
        <v>99</v>
      </c>
      <c r="E67" s="122">
        <v>10774</v>
      </c>
      <c r="F67" s="121" t="s">
        <v>108</v>
      </c>
      <c r="G67" s="85">
        <v>1238144.73</v>
      </c>
      <c r="H67" s="81"/>
      <c r="I67" s="260">
        <v>1592417</v>
      </c>
    </row>
    <row r="68" spans="1:9">
      <c r="A68" s="120">
        <v>62</v>
      </c>
      <c r="B68" s="120">
        <v>4</v>
      </c>
      <c r="C68" s="121" t="s">
        <v>98</v>
      </c>
      <c r="D68" s="121" t="s">
        <v>99</v>
      </c>
      <c r="E68" s="122">
        <v>10775</v>
      </c>
      <c r="F68" s="121" t="s">
        <v>109</v>
      </c>
      <c r="G68" s="85">
        <v>988839.87</v>
      </c>
      <c r="H68" s="81"/>
      <c r="I68" s="260">
        <v>1665617</v>
      </c>
    </row>
    <row r="69" spans="1:9">
      <c r="A69" s="120">
        <v>63</v>
      </c>
      <c r="B69" s="120">
        <v>4</v>
      </c>
      <c r="C69" s="121" t="s">
        <v>98</v>
      </c>
      <c r="D69" s="121" t="s">
        <v>99</v>
      </c>
      <c r="E69" s="122">
        <v>10776</v>
      </c>
      <c r="F69" s="121" t="s">
        <v>110</v>
      </c>
      <c r="G69" s="85">
        <v>1070922.06</v>
      </c>
      <c r="H69" s="81"/>
      <c r="I69" s="260">
        <v>1724296</v>
      </c>
    </row>
    <row r="70" spans="1:9">
      <c r="A70" s="120">
        <v>64</v>
      </c>
      <c r="B70" s="120">
        <v>4</v>
      </c>
      <c r="C70" s="121" t="s">
        <v>98</v>
      </c>
      <c r="D70" s="121" t="s">
        <v>99</v>
      </c>
      <c r="E70" s="122">
        <v>10777</v>
      </c>
      <c r="F70" s="121" t="s">
        <v>111</v>
      </c>
      <c r="G70" s="85">
        <v>1917931.02</v>
      </c>
      <c r="H70" s="81"/>
      <c r="I70" s="260">
        <v>2478963</v>
      </c>
    </row>
    <row r="71" spans="1:9">
      <c r="A71" s="120">
        <v>65</v>
      </c>
      <c r="B71" s="120">
        <v>4</v>
      </c>
      <c r="C71" s="121" t="s">
        <v>98</v>
      </c>
      <c r="D71" s="121" t="s">
        <v>99</v>
      </c>
      <c r="E71" s="122">
        <v>10778</v>
      </c>
      <c r="F71" s="121" t="s">
        <v>112</v>
      </c>
      <c r="G71" s="85">
        <v>524869.07999999996</v>
      </c>
      <c r="H71" s="81"/>
      <c r="I71" s="260">
        <v>954057</v>
      </c>
    </row>
    <row r="72" spans="1:9">
      <c r="A72" s="120">
        <v>66</v>
      </c>
      <c r="B72" s="120">
        <v>4</v>
      </c>
      <c r="C72" s="121" t="s">
        <v>98</v>
      </c>
      <c r="D72" s="121" t="s">
        <v>99</v>
      </c>
      <c r="E72" s="122">
        <v>10779</v>
      </c>
      <c r="F72" s="121" t="s">
        <v>113</v>
      </c>
      <c r="G72" s="85">
        <v>1347310.5</v>
      </c>
      <c r="H72" s="81"/>
      <c r="I72" s="260">
        <v>2315120</v>
      </c>
    </row>
    <row r="73" spans="1:9">
      <c r="A73" s="120">
        <v>67</v>
      </c>
      <c r="B73" s="120">
        <v>4</v>
      </c>
      <c r="C73" s="121" t="s">
        <v>98</v>
      </c>
      <c r="D73" s="121" t="s">
        <v>99</v>
      </c>
      <c r="E73" s="122">
        <v>10780</v>
      </c>
      <c r="F73" s="121" t="s">
        <v>114</v>
      </c>
      <c r="G73" s="85">
        <v>674848.2</v>
      </c>
      <c r="H73" s="81"/>
      <c r="I73" s="260">
        <v>1438776</v>
      </c>
    </row>
    <row r="74" spans="1:9">
      <c r="A74" s="120">
        <v>68</v>
      </c>
      <c r="B74" s="120">
        <v>4</v>
      </c>
      <c r="C74" s="121" t="s">
        <v>98</v>
      </c>
      <c r="D74" s="121" t="s">
        <v>99</v>
      </c>
      <c r="E74" s="122">
        <v>10781</v>
      </c>
      <c r="F74" s="121" t="s">
        <v>115</v>
      </c>
      <c r="G74" s="85">
        <v>271226.21999999997</v>
      </c>
      <c r="H74" s="81"/>
      <c r="I74" s="260">
        <v>825745</v>
      </c>
    </row>
    <row r="75" spans="1:9">
      <c r="A75" s="44"/>
      <c r="B75" s="45"/>
      <c r="C75" s="40"/>
      <c r="D75" s="47" t="s">
        <v>169</v>
      </c>
      <c r="E75" s="48"/>
      <c r="F75" s="48"/>
      <c r="G75" s="86">
        <f t="shared" ref="G75" si="1">G59+G60+G61+G62+G63+G64+G65+G66+G67+G68+G69+G70+G71+G72+G73+G74</f>
        <v>23725606.499999993</v>
      </c>
      <c r="H75" s="86">
        <f t="shared" ref="H75:I75" si="2">H59+H60+H61+H62+H63+H64+H65+H66+H67+H68+H69+H70+H71+H72+H73+H74</f>
        <v>0</v>
      </c>
      <c r="I75" s="86">
        <f t="shared" si="2"/>
        <v>40544012</v>
      </c>
    </row>
    <row r="76" spans="1:9">
      <c r="A76" s="4">
        <v>69</v>
      </c>
      <c r="B76" s="4">
        <v>4</v>
      </c>
      <c r="C76" s="5" t="s">
        <v>116</v>
      </c>
      <c r="D76" s="5" t="s">
        <v>117</v>
      </c>
      <c r="E76" s="76">
        <v>10689</v>
      </c>
      <c r="F76" s="5" t="s">
        <v>118</v>
      </c>
      <c r="G76" s="77">
        <v>976072.48</v>
      </c>
      <c r="H76" s="80"/>
      <c r="I76" s="87">
        <v>7370282</v>
      </c>
    </row>
    <row r="77" spans="1:9">
      <c r="A77" s="4">
        <v>70</v>
      </c>
      <c r="B77" s="4">
        <v>4</v>
      </c>
      <c r="C77" s="5" t="s">
        <v>116</v>
      </c>
      <c r="D77" s="5" t="s">
        <v>117</v>
      </c>
      <c r="E77" s="76">
        <v>10782</v>
      </c>
      <c r="F77" s="5" t="s">
        <v>119</v>
      </c>
      <c r="G77" s="77">
        <v>336212.82</v>
      </c>
      <c r="H77" s="80"/>
      <c r="I77" s="87">
        <v>1414033</v>
      </c>
    </row>
    <row r="78" spans="1:9">
      <c r="A78" s="4">
        <v>71</v>
      </c>
      <c r="B78" s="4">
        <v>4</v>
      </c>
      <c r="C78" s="5" t="s">
        <v>116</v>
      </c>
      <c r="D78" s="5" t="s">
        <v>117</v>
      </c>
      <c r="E78" s="76">
        <v>10784</v>
      </c>
      <c r="F78" s="5" t="s">
        <v>120</v>
      </c>
      <c r="G78" s="77">
        <v>474839.4</v>
      </c>
      <c r="H78" s="80"/>
      <c r="I78" s="87">
        <v>1942906</v>
      </c>
    </row>
    <row r="79" spans="1:9">
      <c r="A79" s="4">
        <v>72</v>
      </c>
      <c r="B79" s="4">
        <v>4</v>
      </c>
      <c r="C79" s="5" t="s">
        <v>116</v>
      </c>
      <c r="D79" s="5" t="s">
        <v>117</v>
      </c>
      <c r="E79" s="76">
        <v>10785</v>
      </c>
      <c r="F79" s="5" t="s">
        <v>121</v>
      </c>
      <c r="G79" s="77">
        <v>858704.43</v>
      </c>
      <c r="H79" s="80"/>
      <c r="I79" s="87">
        <v>2330804</v>
      </c>
    </row>
    <row r="80" spans="1:9">
      <c r="A80" s="4">
        <v>73</v>
      </c>
      <c r="B80" s="4">
        <v>4</v>
      </c>
      <c r="C80" s="5" t="s">
        <v>116</v>
      </c>
      <c r="D80" s="5" t="s">
        <v>117</v>
      </c>
      <c r="E80" s="76">
        <v>10786</v>
      </c>
      <c r="F80" s="5" t="s">
        <v>122</v>
      </c>
      <c r="G80" s="77">
        <v>585774.04</v>
      </c>
      <c r="H80" s="80"/>
      <c r="I80" s="87">
        <v>1386051</v>
      </c>
    </row>
    <row r="81" spans="1:9">
      <c r="A81" s="4">
        <v>74</v>
      </c>
      <c r="B81" s="4">
        <v>4</v>
      </c>
      <c r="C81" s="5" t="s">
        <v>116</v>
      </c>
      <c r="D81" s="5" t="s">
        <v>117</v>
      </c>
      <c r="E81" s="76">
        <v>10787</v>
      </c>
      <c r="F81" s="5" t="s">
        <v>123</v>
      </c>
      <c r="G81" s="77">
        <v>1072356.05</v>
      </c>
      <c r="H81" s="80"/>
      <c r="I81" s="87">
        <v>4072719</v>
      </c>
    </row>
    <row r="82" spans="1:9">
      <c r="A82" s="4">
        <v>75</v>
      </c>
      <c r="B82" s="4">
        <v>4</v>
      </c>
      <c r="C82" s="5" t="s">
        <v>116</v>
      </c>
      <c r="D82" s="5" t="s">
        <v>117</v>
      </c>
      <c r="E82" s="76">
        <v>10788</v>
      </c>
      <c r="F82" s="5" t="s">
        <v>124</v>
      </c>
      <c r="G82" s="77">
        <v>335712.35</v>
      </c>
      <c r="H82" s="80"/>
      <c r="I82" s="87">
        <v>1119801</v>
      </c>
    </row>
    <row r="83" spans="1:9">
      <c r="A83" s="44"/>
      <c r="B83" s="45"/>
      <c r="C83" s="40"/>
      <c r="D83" s="47" t="s">
        <v>170</v>
      </c>
      <c r="E83" s="48"/>
      <c r="F83" s="48"/>
      <c r="G83" s="86">
        <f t="shared" ref="G83" si="3">G76+G77+G78+G79+G80+G81+G82</f>
        <v>4639671.57</v>
      </c>
      <c r="H83" s="86">
        <f t="shared" ref="H83:I83" si="4">H76+H77+H78+H79+H80+H81+H82</f>
        <v>0</v>
      </c>
      <c r="I83" s="86">
        <f t="shared" si="4"/>
        <v>19636596</v>
      </c>
    </row>
    <row r="84" spans="1:9">
      <c r="A84" s="4">
        <v>76</v>
      </c>
      <c r="B84" s="4">
        <v>4</v>
      </c>
      <c r="C84" s="5" t="s">
        <v>125</v>
      </c>
      <c r="D84" s="5" t="s">
        <v>126</v>
      </c>
      <c r="E84" s="76">
        <v>10690</v>
      </c>
      <c r="F84" s="5" t="s">
        <v>127</v>
      </c>
      <c r="G84" s="84">
        <v>3304839.31</v>
      </c>
      <c r="H84" s="80"/>
      <c r="I84" s="87">
        <v>8119661</v>
      </c>
    </row>
    <row r="85" spans="1:9">
      <c r="A85" s="4">
        <v>77</v>
      </c>
      <c r="B85" s="4">
        <v>4</v>
      </c>
      <c r="C85" s="5" t="s">
        <v>125</v>
      </c>
      <c r="D85" s="5" t="s">
        <v>126</v>
      </c>
      <c r="E85" s="76">
        <v>10691</v>
      </c>
      <c r="F85" s="5" t="s">
        <v>128</v>
      </c>
      <c r="G85" s="84">
        <v>1316513.17</v>
      </c>
      <c r="H85" s="80"/>
      <c r="I85" s="87">
        <v>6183711</v>
      </c>
    </row>
    <row r="86" spans="1:9">
      <c r="A86" s="4">
        <v>78</v>
      </c>
      <c r="B86" s="4">
        <v>4</v>
      </c>
      <c r="C86" s="5" t="s">
        <v>125</v>
      </c>
      <c r="D86" s="5" t="s">
        <v>126</v>
      </c>
      <c r="E86" s="76">
        <v>10789</v>
      </c>
      <c r="F86" s="5" t="s">
        <v>129</v>
      </c>
      <c r="G86" s="84">
        <v>1150720.67</v>
      </c>
      <c r="H86" s="80"/>
      <c r="I86" s="87">
        <v>2201271</v>
      </c>
    </row>
    <row r="87" spans="1:9">
      <c r="A87" s="4">
        <v>79</v>
      </c>
      <c r="B87" s="4">
        <v>4</v>
      </c>
      <c r="C87" s="5" t="s">
        <v>125</v>
      </c>
      <c r="D87" s="5" t="s">
        <v>126</v>
      </c>
      <c r="E87" s="76">
        <v>10790</v>
      </c>
      <c r="F87" s="5" t="s">
        <v>130</v>
      </c>
      <c r="G87" s="84">
        <v>1427571.7</v>
      </c>
      <c r="H87" s="80"/>
      <c r="I87" s="87">
        <v>2904234</v>
      </c>
    </row>
    <row r="88" spans="1:9">
      <c r="A88" s="4">
        <v>80</v>
      </c>
      <c r="B88" s="4">
        <v>4</v>
      </c>
      <c r="C88" s="5" t="s">
        <v>125</v>
      </c>
      <c r="D88" s="5" t="s">
        <v>126</v>
      </c>
      <c r="E88" s="76">
        <v>10791</v>
      </c>
      <c r="F88" s="5" t="s">
        <v>131</v>
      </c>
      <c r="G88" s="84">
        <v>1670795.05</v>
      </c>
      <c r="H88" s="80"/>
      <c r="I88" s="87">
        <v>3910527</v>
      </c>
    </row>
    <row r="89" spans="1:9">
      <c r="A89" s="4">
        <v>81</v>
      </c>
      <c r="B89" s="4">
        <v>4</v>
      </c>
      <c r="C89" s="5" t="s">
        <v>125</v>
      </c>
      <c r="D89" s="5" t="s">
        <v>126</v>
      </c>
      <c r="E89" s="76">
        <v>10792</v>
      </c>
      <c r="F89" s="5" t="s">
        <v>132</v>
      </c>
      <c r="G89" s="84">
        <v>774184.95999999996</v>
      </c>
      <c r="H89" s="80"/>
      <c r="I89" s="87">
        <v>1785025</v>
      </c>
    </row>
    <row r="90" spans="1:9">
      <c r="A90" s="4">
        <v>82</v>
      </c>
      <c r="B90" s="4">
        <v>4</v>
      </c>
      <c r="C90" s="5" t="s">
        <v>125</v>
      </c>
      <c r="D90" s="5" t="s">
        <v>126</v>
      </c>
      <c r="E90" s="76">
        <v>10793</v>
      </c>
      <c r="F90" s="5" t="s">
        <v>133</v>
      </c>
      <c r="G90" s="84">
        <v>551835.48</v>
      </c>
      <c r="H90" s="80"/>
      <c r="I90" s="87">
        <v>1355729</v>
      </c>
    </row>
    <row r="91" spans="1:9">
      <c r="A91" s="4">
        <v>83</v>
      </c>
      <c r="B91" s="4">
        <v>4</v>
      </c>
      <c r="C91" s="5" t="s">
        <v>125</v>
      </c>
      <c r="D91" s="5" t="s">
        <v>126</v>
      </c>
      <c r="E91" s="76">
        <v>10794</v>
      </c>
      <c r="F91" s="5" t="s">
        <v>134</v>
      </c>
      <c r="G91" s="84">
        <v>374930.59</v>
      </c>
      <c r="H91" s="80"/>
      <c r="I91" s="87">
        <v>841244</v>
      </c>
    </row>
    <row r="92" spans="1:9">
      <c r="A92" s="4">
        <v>84</v>
      </c>
      <c r="B92" s="4">
        <v>4</v>
      </c>
      <c r="C92" s="5" t="s">
        <v>125</v>
      </c>
      <c r="D92" s="5" t="s">
        <v>126</v>
      </c>
      <c r="E92" s="76">
        <v>10795</v>
      </c>
      <c r="F92" s="5" t="s">
        <v>135</v>
      </c>
      <c r="G92" s="84">
        <v>455048.74</v>
      </c>
      <c r="H92" s="80"/>
      <c r="I92" s="87">
        <v>893513</v>
      </c>
    </row>
    <row r="93" spans="1:9">
      <c r="A93" s="4">
        <v>85</v>
      </c>
      <c r="B93" s="4">
        <v>4</v>
      </c>
      <c r="C93" s="5" t="s">
        <v>125</v>
      </c>
      <c r="D93" s="5" t="s">
        <v>126</v>
      </c>
      <c r="E93" s="76">
        <v>10796</v>
      </c>
      <c r="F93" s="5" t="s">
        <v>136</v>
      </c>
      <c r="G93" s="84">
        <v>507625.6</v>
      </c>
      <c r="H93" s="80"/>
      <c r="I93" s="87">
        <v>1092317</v>
      </c>
    </row>
    <row r="94" spans="1:9">
      <c r="A94" s="4">
        <v>86</v>
      </c>
      <c r="B94" s="4">
        <v>4</v>
      </c>
      <c r="C94" s="5" t="s">
        <v>125</v>
      </c>
      <c r="D94" s="5" t="s">
        <v>126</v>
      </c>
      <c r="E94" s="76">
        <v>10797</v>
      </c>
      <c r="F94" s="5" t="s">
        <v>137</v>
      </c>
      <c r="G94" s="84">
        <v>619010.96</v>
      </c>
      <c r="H94" s="80"/>
      <c r="I94" s="87">
        <v>1433647</v>
      </c>
    </row>
    <row r="95" spans="1:9">
      <c r="A95" s="4">
        <v>87</v>
      </c>
      <c r="B95" s="4">
        <v>4</v>
      </c>
      <c r="C95" s="5" t="s">
        <v>463</v>
      </c>
      <c r="D95" s="5" t="s">
        <v>126</v>
      </c>
      <c r="E95" s="76" t="s">
        <v>459</v>
      </c>
      <c r="F95" s="5" t="s">
        <v>460</v>
      </c>
      <c r="G95" s="84">
        <v>772282.05</v>
      </c>
      <c r="H95" s="80"/>
      <c r="I95" s="87"/>
    </row>
    <row r="96" spans="1:9">
      <c r="A96" s="4">
        <v>88</v>
      </c>
      <c r="B96" s="4">
        <v>4</v>
      </c>
      <c r="C96" s="5" t="s">
        <v>464</v>
      </c>
      <c r="D96" s="5" t="s">
        <v>126</v>
      </c>
      <c r="E96" s="76" t="s">
        <v>461</v>
      </c>
      <c r="F96" s="5" t="s">
        <v>462</v>
      </c>
      <c r="G96" s="84">
        <v>9027.9</v>
      </c>
      <c r="H96" s="80"/>
      <c r="I96" s="87"/>
    </row>
    <row r="97" spans="1:9">
      <c r="A97" s="44"/>
      <c r="B97" s="45"/>
      <c r="C97" s="40"/>
      <c r="D97" s="47" t="s">
        <v>171</v>
      </c>
      <c r="E97" s="48"/>
      <c r="F97" s="48"/>
      <c r="G97" s="86">
        <f>SUM(G84:G96)</f>
        <v>12934386.180000002</v>
      </c>
      <c r="H97" s="86">
        <f t="shared" ref="H97:I97" si="5">H84+H85+H86+H87+H88+H89+H90+H91+H92+H93+H94</f>
        <v>0</v>
      </c>
      <c r="I97" s="86">
        <f t="shared" si="5"/>
        <v>30720879</v>
      </c>
    </row>
    <row r="98" spans="1:9">
      <c r="A98" s="4">
        <v>89</v>
      </c>
      <c r="B98" s="4">
        <v>4</v>
      </c>
      <c r="C98" s="5" t="s">
        <v>138</v>
      </c>
      <c r="D98" s="5" t="s">
        <v>139</v>
      </c>
      <c r="E98" s="76">
        <v>10692</v>
      </c>
      <c r="F98" s="5" t="s">
        <v>140</v>
      </c>
      <c r="G98" s="77">
        <v>1162631.3600000001</v>
      </c>
      <c r="H98" s="80"/>
      <c r="I98" s="87">
        <v>5193350</v>
      </c>
    </row>
    <row r="99" spans="1:9">
      <c r="A99" s="4">
        <v>90</v>
      </c>
      <c r="B99" s="4">
        <v>4</v>
      </c>
      <c r="C99" s="5" t="s">
        <v>138</v>
      </c>
      <c r="D99" s="5" t="s">
        <v>139</v>
      </c>
      <c r="E99" s="76">
        <v>10693</v>
      </c>
      <c r="F99" s="5" t="s">
        <v>141</v>
      </c>
      <c r="G99" s="77">
        <v>1058992.75</v>
      </c>
      <c r="H99" s="80"/>
      <c r="I99" s="87">
        <v>8464160</v>
      </c>
    </row>
    <row r="100" spans="1:9">
      <c r="A100" s="4">
        <v>91</v>
      </c>
      <c r="B100" s="4">
        <v>4</v>
      </c>
      <c r="C100" s="5" t="s">
        <v>138</v>
      </c>
      <c r="D100" s="5" t="s">
        <v>139</v>
      </c>
      <c r="E100" s="76">
        <v>10798</v>
      </c>
      <c r="F100" s="5" t="s">
        <v>142</v>
      </c>
      <c r="G100" s="77">
        <v>596892.22</v>
      </c>
      <c r="H100" s="80"/>
      <c r="I100" s="87">
        <v>2472560</v>
      </c>
    </row>
    <row r="101" spans="1:9">
      <c r="A101" s="4">
        <v>92</v>
      </c>
      <c r="B101" s="4">
        <v>4</v>
      </c>
      <c r="C101" s="5" t="s">
        <v>138</v>
      </c>
      <c r="D101" s="5" t="s">
        <v>139</v>
      </c>
      <c r="E101" s="76">
        <v>10799</v>
      </c>
      <c r="F101" s="5" t="s">
        <v>143</v>
      </c>
      <c r="G101" s="77">
        <v>528393.61</v>
      </c>
      <c r="H101" s="80"/>
      <c r="I101" s="87">
        <v>1475579</v>
      </c>
    </row>
    <row r="102" spans="1:9">
      <c r="A102" s="4">
        <v>93</v>
      </c>
      <c r="B102" s="4">
        <v>4</v>
      </c>
      <c r="C102" s="5" t="s">
        <v>138</v>
      </c>
      <c r="D102" s="5" t="s">
        <v>139</v>
      </c>
      <c r="E102" s="76">
        <v>10800</v>
      </c>
      <c r="F102" s="5" t="s">
        <v>144</v>
      </c>
      <c r="G102" s="77">
        <v>304525.45</v>
      </c>
      <c r="H102" s="80"/>
      <c r="I102" s="87">
        <v>1476612</v>
      </c>
    </row>
    <row r="103" spans="1:9">
      <c r="A103" s="4">
        <v>94</v>
      </c>
      <c r="B103" s="4">
        <v>4</v>
      </c>
      <c r="C103" s="5" t="s">
        <v>138</v>
      </c>
      <c r="D103" s="5" t="s">
        <v>139</v>
      </c>
      <c r="E103" s="76">
        <v>10801</v>
      </c>
      <c r="F103" s="5" t="s">
        <v>145</v>
      </c>
      <c r="G103" s="77">
        <v>245916.37999999998</v>
      </c>
      <c r="H103" s="80"/>
      <c r="I103" s="87">
        <v>1513327</v>
      </c>
    </row>
    <row r="104" spans="1:9">
      <c r="A104" s="44"/>
      <c r="B104" s="45"/>
      <c r="C104" s="40"/>
      <c r="D104" s="47" t="s">
        <v>172</v>
      </c>
      <c r="E104" s="48"/>
      <c r="F104" s="48"/>
      <c r="G104" s="86">
        <f t="shared" ref="G104" si="6">G98+G99+G100+G101+G102+G103</f>
        <v>3897351.77</v>
      </c>
      <c r="H104" s="86">
        <f t="shared" ref="H104:I104" si="7">H98+H99+H100+H101+H102+H103</f>
        <v>0</v>
      </c>
      <c r="I104" s="86">
        <f t="shared" si="7"/>
        <v>20595588</v>
      </c>
    </row>
    <row r="105" spans="1:9">
      <c r="A105" s="4">
        <v>95</v>
      </c>
      <c r="B105" s="4">
        <v>4</v>
      </c>
      <c r="C105" s="5" t="s">
        <v>146</v>
      </c>
      <c r="D105" s="5" t="s">
        <v>147</v>
      </c>
      <c r="E105" s="76">
        <v>10661</v>
      </c>
      <c r="F105" s="5" t="s">
        <v>148</v>
      </c>
      <c r="G105" s="77">
        <v>5754494.9800000004</v>
      </c>
      <c r="H105" s="80"/>
      <c r="I105" s="87">
        <v>11305086</v>
      </c>
    </row>
    <row r="106" spans="1:9">
      <c r="A106" s="4">
        <v>96</v>
      </c>
      <c r="B106" s="4">
        <v>4</v>
      </c>
      <c r="C106" s="5" t="s">
        <v>146</v>
      </c>
      <c r="D106" s="5" t="s">
        <v>147</v>
      </c>
      <c r="E106" s="76">
        <v>10695</v>
      </c>
      <c r="F106" s="5" t="s">
        <v>149</v>
      </c>
      <c r="G106" s="77">
        <v>2659972.96</v>
      </c>
      <c r="H106" s="80"/>
      <c r="I106" s="87">
        <v>7497865</v>
      </c>
    </row>
    <row r="107" spans="1:9">
      <c r="A107" s="4">
        <v>97</v>
      </c>
      <c r="B107" s="4">
        <v>4</v>
      </c>
      <c r="C107" s="5" t="s">
        <v>146</v>
      </c>
      <c r="D107" s="5" t="s">
        <v>147</v>
      </c>
      <c r="E107" s="76">
        <v>10807</v>
      </c>
      <c r="F107" s="5" t="s">
        <v>150</v>
      </c>
      <c r="G107" s="77">
        <v>2194557.38</v>
      </c>
      <c r="H107" s="80"/>
      <c r="I107" s="87">
        <v>3694418</v>
      </c>
    </row>
    <row r="108" spans="1:9">
      <c r="A108" s="4">
        <v>98</v>
      </c>
      <c r="B108" s="4">
        <v>4</v>
      </c>
      <c r="C108" s="5" t="s">
        <v>146</v>
      </c>
      <c r="D108" s="5" t="s">
        <v>147</v>
      </c>
      <c r="E108" s="76">
        <v>10808</v>
      </c>
      <c r="F108" s="5" t="s">
        <v>151</v>
      </c>
      <c r="G108" s="77">
        <v>1481665.14</v>
      </c>
      <c r="H108" s="80"/>
      <c r="I108" s="87">
        <v>2433381</v>
      </c>
    </row>
    <row r="109" spans="1:9">
      <c r="A109" s="4">
        <v>99</v>
      </c>
      <c r="B109" s="4">
        <v>4</v>
      </c>
      <c r="C109" s="5" t="s">
        <v>146</v>
      </c>
      <c r="D109" s="5" t="s">
        <v>147</v>
      </c>
      <c r="E109" s="76">
        <v>10809</v>
      </c>
      <c r="F109" s="5" t="s">
        <v>152</v>
      </c>
      <c r="G109" s="77">
        <v>1131910.03</v>
      </c>
      <c r="H109" s="80"/>
      <c r="I109" s="87">
        <v>1604047</v>
      </c>
    </row>
    <row r="110" spans="1:9">
      <c r="A110" s="4">
        <v>100</v>
      </c>
      <c r="B110" s="4">
        <v>4</v>
      </c>
      <c r="C110" s="5" t="s">
        <v>146</v>
      </c>
      <c r="D110" s="5" t="s">
        <v>147</v>
      </c>
      <c r="E110" s="76">
        <v>10810</v>
      </c>
      <c r="F110" s="5" t="s">
        <v>153</v>
      </c>
      <c r="G110" s="77">
        <v>450653.97</v>
      </c>
      <c r="H110" s="80"/>
      <c r="I110" s="87">
        <v>1080611</v>
      </c>
    </row>
    <row r="111" spans="1:9">
      <c r="A111" s="4">
        <v>101</v>
      </c>
      <c r="B111" s="4">
        <v>4</v>
      </c>
      <c r="C111" s="5" t="s">
        <v>146</v>
      </c>
      <c r="D111" s="5" t="s">
        <v>147</v>
      </c>
      <c r="E111" s="76">
        <v>10811</v>
      </c>
      <c r="F111" s="5" t="s">
        <v>154</v>
      </c>
      <c r="G111" s="77">
        <v>1167706.76</v>
      </c>
      <c r="H111" s="80"/>
      <c r="I111" s="87">
        <v>1571473</v>
      </c>
    </row>
    <row r="112" spans="1:9">
      <c r="A112" s="4">
        <v>102</v>
      </c>
      <c r="B112" s="4">
        <v>4</v>
      </c>
      <c r="C112" s="5" t="s">
        <v>146</v>
      </c>
      <c r="D112" s="5" t="s">
        <v>147</v>
      </c>
      <c r="E112" s="76">
        <v>10812</v>
      </c>
      <c r="F112" s="5" t="s">
        <v>155</v>
      </c>
      <c r="G112" s="77">
        <v>250206.8</v>
      </c>
      <c r="H112" s="80"/>
      <c r="I112" s="87">
        <v>785504</v>
      </c>
    </row>
    <row r="113" spans="1:9">
      <c r="A113" s="4">
        <v>103</v>
      </c>
      <c r="B113" s="4">
        <v>4</v>
      </c>
      <c r="C113" s="5" t="s">
        <v>146</v>
      </c>
      <c r="D113" s="5" t="s">
        <v>147</v>
      </c>
      <c r="E113" s="76">
        <v>10813</v>
      </c>
      <c r="F113" s="5" t="s">
        <v>156</v>
      </c>
      <c r="G113" s="77">
        <v>375974.58</v>
      </c>
      <c r="H113" s="80"/>
      <c r="I113" s="87">
        <v>1195650</v>
      </c>
    </row>
    <row r="114" spans="1:9">
      <c r="A114" s="4">
        <v>104</v>
      </c>
      <c r="B114" s="4">
        <v>4</v>
      </c>
      <c r="C114" s="5" t="s">
        <v>146</v>
      </c>
      <c r="D114" s="5" t="s">
        <v>147</v>
      </c>
      <c r="E114" s="76">
        <v>10814</v>
      </c>
      <c r="F114" s="5" t="s">
        <v>157</v>
      </c>
      <c r="G114" s="77">
        <v>818975.45</v>
      </c>
      <c r="H114" s="80"/>
      <c r="I114" s="87">
        <v>2254994</v>
      </c>
    </row>
    <row r="115" spans="1:9">
      <c r="A115" s="4">
        <v>105</v>
      </c>
      <c r="B115" s="4">
        <v>4</v>
      </c>
      <c r="C115" s="5" t="s">
        <v>146</v>
      </c>
      <c r="D115" s="5" t="s">
        <v>147</v>
      </c>
      <c r="E115" s="76">
        <v>10815</v>
      </c>
      <c r="F115" s="5" t="s">
        <v>158</v>
      </c>
      <c r="G115" s="77">
        <v>1920999.2</v>
      </c>
      <c r="H115" s="80"/>
      <c r="I115" s="87">
        <v>2330119</v>
      </c>
    </row>
    <row r="116" spans="1:9">
      <c r="A116" s="4">
        <v>106</v>
      </c>
      <c r="B116" s="4">
        <v>4</v>
      </c>
      <c r="C116" s="5" t="s">
        <v>146</v>
      </c>
      <c r="D116" s="5" t="s">
        <v>147</v>
      </c>
      <c r="E116" s="76">
        <v>10816</v>
      </c>
      <c r="F116" s="5" t="s">
        <v>159</v>
      </c>
      <c r="G116" s="77">
        <v>671097.93</v>
      </c>
      <c r="H116" s="80"/>
      <c r="I116" s="87">
        <v>1277916</v>
      </c>
    </row>
    <row r="117" spans="1:9">
      <c r="A117" s="4">
        <v>107</v>
      </c>
      <c r="B117" s="4">
        <v>4</v>
      </c>
      <c r="C117" s="5" t="s">
        <v>467</v>
      </c>
      <c r="D117" s="5" t="s">
        <v>147</v>
      </c>
      <c r="E117" s="76" t="s">
        <v>465</v>
      </c>
      <c r="F117" s="5" t="s">
        <v>466</v>
      </c>
      <c r="G117" s="77">
        <v>576472.55999999994</v>
      </c>
      <c r="H117" s="80"/>
      <c r="I117" s="87"/>
    </row>
    <row r="118" spans="1:9">
      <c r="A118" s="44"/>
      <c r="B118" s="45"/>
      <c r="C118" s="40"/>
      <c r="D118" s="47" t="s">
        <v>173</v>
      </c>
      <c r="E118" s="48"/>
      <c r="F118" s="48"/>
      <c r="G118" s="86">
        <f>SUM(G105:G117)</f>
        <v>19454687.739999998</v>
      </c>
      <c r="H118" s="86">
        <f t="shared" ref="H118:I118" si="8">H105+H106+H107+H108+H109+H110+H111+H112+H113+H114+H115+H116</f>
        <v>0</v>
      </c>
      <c r="I118" s="86">
        <f t="shared" si="8"/>
        <v>37031064</v>
      </c>
    </row>
    <row r="119" spans="1:9">
      <c r="A119" s="4">
        <v>108</v>
      </c>
      <c r="B119" s="4">
        <v>4</v>
      </c>
      <c r="C119" s="5" t="s">
        <v>160</v>
      </c>
      <c r="D119" s="5" t="s">
        <v>161</v>
      </c>
      <c r="E119" s="76">
        <v>10698</v>
      </c>
      <c r="F119" s="5" t="s">
        <v>162</v>
      </c>
      <c r="G119" s="77">
        <v>1719410.62</v>
      </c>
      <c r="H119" s="80"/>
      <c r="I119" s="87">
        <v>6737525</v>
      </c>
    </row>
    <row r="120" spans="1:9">
      <c r="A120" s="4">
        <v>109</v>
      </c>
      <c r="B120" s="4">
        <v>4</v>
      </c>
      <c r="C120" s="5" t="s">
        <v>160</v>
      </c>
      <c r="D120" s="5" t="s">
        <v>161</v>
      </c>
      <c r="E120" s="76">
        <v>10863</v>
      </c>
      <c r="F120" s="5" t="s">
        <v>163</v>
      </c>
      <c r="G120" s="77">
        <v>388073.32</v>
      </c>
      <c r="H120" s="80"/>
      <c r="I120" s="87">
        <v>1543744</v>
      </c>
    </row>
    <row r="121" spans="1:9">
      <c r="A121" s="4">
        <v>110</v>
      </c>
      <c r="B121" s="4">
        <v>4</v>
      </c>
      <c r="C121" s="5" t="s">
        <v>160</v>
      </c>
      <c r="D121" s="5" t="s">
        <v>161</v>
      </c>
      <c r="E121" s="76">
        <v>10864</v>
      </c>
      <c r="F121" s="5" t="s">
        <v>164</v>
      </c>
      <c r="G121" s="77">
        <v>1191728.72</v>
      </c>
      <c r="H121" s="80"/>
      <c r="I121" s="87">
        <v>3228870</v>
      </c>
    </row>
    <row r="122" spans="1:9">
      <c r="A122" s="4">
        <v>111</v>
      </c>
      <c r="B122" s="4">
        <v>4</v>
      </c>
      <c r="C122" s="5" t="s">
        <v>160</v>
      </c>
      <c r="D122" s="5" t="s">
        <v>161</v>
      </c>
      <c r="E122" s="76">
        <v>10865</v>
      </c>
      <c r="F122" s="5" t="s">
        <v>165</v>
      </c>
      <c r="G122" s="77">
        <v>764797.54</v>
      </c>
      <c r="H122" s="80"/>
      <c r="I122" s="87">
        <v>2710164</v>
      </c>
    </row>
    <row r="123" spans="1:9">
      <c r="A123" s="4">
        <v>112</v>
      </c>
      <c r="B123" s="4">
        <v>4</v>
      </c>
      <c r="C123" s="5"/>
      <c r="D123" s="5" t="s">
        <v>161</v>
      </c>
      <c r="E123" s="76" t="s">
        <v>468</v>
      </c>
      <c r="F123" s="5" t="s">
        <v>469</v>
      </c>
      <c r="G123" s="77">
        <v>127812.83</v>
      </c>
      <c r="H123" s="80"/>
      <c r="I123" s="87"/>
    </row>
    <row r="124" spans="1:9">
      <c r="A124" s="4">
        <v>113</v>
      </c>
      <c r="B124" s="4">
        <v>4</v>
      </c>
      <c r="C124" s="5"/>
      <c r="D124" s="5" t="s">
        <v>161</v>
      </c>
      <c r="E124" s="76" t="s">
        <v>470</v>
      </c>
      <c r="F124" s="5" t="s">
        <v>471</v>
      </c>
      <c r="G124" s="77">
        <v>431800.31</v>
      </c>
      <c r="H124" s="80"/>
      <c r="I124" s="87"/>
    </row>
    <row r="125" spans="1:9">
      <c r="A125" s="44"/>
      <c r="B125" s="45"/>
      <c r="C125" s="40"/>
      <c r="D125" s="47" t="s">
        <v>174</v>
      </c>
      <c r="E125" s="48"/>
      <c r="F125" s="48"/>
      <c r="G125" s="86">
        <f>SUM(G119:G124)</f>
        <v>4623623.34</v>
      </c>
      <c r="H125" s="86">
        <f t="shared" ref="H125:I125" si="9">H119+H120+H121+H122</f>
        <v>0</v>
      </c>
      <c r="I125" s="86">
        <f t="shared" si="9"/>
        <v>14220303</v>
      </c>
    </row>
    <row r="126" spans="1:9">
      <c r="A126" s="298" t="s">
        <v>166</v>
      </c>
      <c r="B126" s="298"/>
      <c r="C126" s="298"/>
      <c r="D126" s="298"/>
      <c r="E126" s="298"/>
      <c r="F126" s="298"/>
      <c r="G126" s="85">
        <f>G28+G58+G75+G83+G97+G104+G118+G125</f>
        <v>145756676.40000001</v>
      </c>
      <c r="H126" s="85">
        <f>H28+H58+H75+H83+H97+H104+H118+H125</f>
        <v>0</v>
      </c>
      <c r="I126" s="85">
        <f>I28+I58+I75+I83+I97+I104+I118+I125</f>
        <v>213365998</v>
      </c>
    </row>
  </sheetData>
  <mergeCells count="1">
    <mergeCell ref="A126:F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2</vt:i4>
      </vt:variant>
    </vt:vector>
  </HeadingPairs>
  <TitlesOfParts>
    <vt:vector size="15" baseType="lpstr">
      <vt:lpstr>1 OPเขต4</vt:lpstr>
      <vt:lpstr>2 IP เขต4</vt:lpstr>
      <vt:lpstr>3 PP เขต4</vt:lpstr>
      <vt:lpstr>4 หักเงินเดือนเขต4</vt:lpstr>
      <vt:lpstr>4 หักเงินเดือนเขต4เฉพาะ อย</vt:lpstr>
      <vt:lpstr>5 ผลรวมเขต 4(ชุดร่าง)</vt:lpstr>
      <vt:lpstr>5 ผลรวมเขต 4(ชุดร่าง) อย</vt:lpstr>
      <vt:lpstr>รับเหมาจ่าย ถึงเมย. (pat)</vt:lpstr>
      <vt:lpstr>6 เงินhardshipและค่าตอบแทน</vt:lpstr>
      <vt:lpstr>(ร่าง1)Simulatเขต4</vt:lpstr>
      <vt:lpstr>ข้อมูลประชากร(56-58)</vt:lpstr>
      <vt:lpstr>(ร่าง2)Simulation</vt:lpstr>
      <vt:lpstr>ข้อมูลประกอบคำขอ1%</vt:lpstr>
      <vt:lpstr>'5 ผลรวมเขต 4(ชุดร่าง)'!Print_Titles</vt:lpstr>
      <vt:lpstr>'5 ผลรวมเขต 4(ชุดร่าง) อย'!Print_Titles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pimvasa.s</dc:creator>
  <cp:lastModifiedBy>siam125</cp:lastModifiedBy>
  <cp:lastPrinted>2015-04-09T08:42:33Z</cp:lastPrinted>
  <dcterms:created xsi:type="dcterms:W3CDTF">2015-01-09T04:56:26Z</dcterms:created>
  <dcterms:modified xsi:type="dcterms:W3CDTF">2015-05-27T05:28:12Z</dcterms:modified>
</cp:coreProperties>
</file>